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wnloads\DETERCONSA\PROYECTOS\5.CARRERA ALAMEDA 4\OBRA\EDITABLES\"/>
    </mc:Choice>
  </mc:AlternateContent>
  <xr:revisionPtr revIDLastSave="0" documentId="8_{7F3E8DFE-FDF1-400E-A56B-879ECDA6AA93}" xr6:coauthVersionLast="47" xr6:coauthVersionMax="47" xr10:uidLastSave="{00000000-0000-0000-0000-000000000000}"/>
  <bookViews>
    <workbookView xWindow="-120" yWindow="-120" windowWidth="20730" windowHeight="11040" xr2:uid="{271B20D7-A793-47CC-9517-ED45CB1616B2}"/>
  </bookViews>
  <sheets>
    <sheet name="ALAMEDA CARRERA 4 " sheetId="1" r:id="rId1"/>
  </sheets>
  <externalReferences>
    <externalReference r:id="rId2"/>
  </externalReferences>
  <definedNames>
    <definedName name="_xlnm._FilterDatabase" localSheetId="0" hidden="1">'ALAMEDA CARRERA 4 '!$A$3:$F$86</definedName>
    <definedName name="a_i_u">'[1]Presupueto Planeacion'!$N$28</definedName>
    <definedName name="acero">[1]Memorias!$J$122</definedName>
    <definedName name="afirmado">[1]Memorias!$J$73</definedName>
    <definedName name="aiu">#REF!</definedName>
    <definedName name="Ancho_base">[1]Memorias!$C$38</definedName>
    <definedName name="ANCHOPH">[1]Memorias!$C$37</definedName>
    <definedName name="_xlnm.Print_Area" localSheetId="0">'ALAMEDA CARRERA 4 '!$A$1:$F$111</definedName>
    <definedName name="ciclopeo">[1]Memorias!$J$87</definedName>
    <definedName name="concretod">[1]Memorias!$J$83</definedName>
    <definedName name="conformacion">[1]Memorias!$J$70</definedName>
    <definedName name="demoliciones">[1]Memorias!$J$128</definedName>
    <definedName name="despacho">#REF!</definedName>
    <definedName name="excavaciones">[1]Memorias!$J$78</definedName>
    <definedName name="LREAL">[1]Memorias!$D$54</definedName>
    <definedName name="nombfunc">#REF!</definedName>
    <definedName name="NOMBFUNCIONARIO">'[1]Presupueto Planeacion'!$A$40</definedName>
    <definedName name="NUMRAMPAS">[1]Memorias!$C$46</definedName>
    <definedName name="Rellenos">[1]Memorias!$J$126</definedName>
    <definedName name="_xlnm.Print_Titles" localSheetId="0">'ALAMEDA CARRERA 4 '!$1:$3</definedName>
    <definedName name="total_calzada">[1]Memorias!#REF!</definedName>
    <definedName name="Totalcunetas">[1]Memorias!$J$97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0" i="1" l="1"/>
  <c r="F99" i="1"/>
  <c r="F93" i="1"/>
  <c r="F92" i="1"/>
  <c r="F91" i="1"/>
  <c r="F90" i="1"/>
  <c r="F89" i="1"/>
  <c r="F88" i="1"/>
  <c r="F85" i="1"/>
  <c r="F86" i="1" s="1"/>
  <c r="F84" i="1"/>
  <c r="F82" i="1"/>
  <c r="F83" i="1" s="1"/>
  <c r="F81" i="1"/>
  <c r="F79" i="1"/>
  <c r="F80" i="1" s="1"/>
  <c r="F78" i="1"/>
  <c r="F76" i="1"/>
  <c r="F75" i="1"/>
  <c r="F74" i="1"/>
  <c r="F73" i="1"/>
  <c r="F72" i="1"/>
  <c r="F69" i="1"/>
  <c r="F68" i="1"/>
  <c r="F67" i="1"/>
  <c r="F66" i="1"/>
  <c r="F65" i="1"/>
  <c r="F70" i="1" s="1"/>
  <c r="F62" i="1"/>
  <c r="F61" i="1"/>
  <c r="F60" i="1"/>
  <c r="F57" i="1"/>
  <c r="F56" i="1"/>
  <c r="F55" i="1"/>
  <c r="F54" i="1"/>
  <c r="F53" i="1"/>
  <c r="F52" i="1"/>
  <c r="F51" i="1"/>
  <c r="B51" i="1"/>
  <c r="F50" i="1"/>
  <c r="F49" i="1"/>
  <c r="F46" i="1"/>
  <c r="F45" i="1"/>
  <c r="F44" i="1"/>
  <c r="F43" i="1"/>
  <c r="F42" i="1"/>
  <c r="F41" i="1"/>
  <c r="F40" i="1"/>
  <c r="F39" i="1"/>
  <c r="F38" i="1"/>
  <c r="F37" i="1"/>
  <c r="F34" i="1"/>
  <c r="F33" i="1"/>
  <c r="F32" i="1"/>
  <c r="F31" i="1"/>
  <c r="F30" i="1"/>
  <c r="F29" i="1"/>
  <c r="F28" i="1"/>
  <c r="F27" i="1"/>
  <c r="F26" i="1"/>
  <c r="F25" i="1"/>
  <c r="F24" i="1"/>
  <c r="F23" i="1"/>
  <c r="F22" i="1"/>
  <c r="G21" i="1"/>
  <c r="F21" i="1"/>
  <c r="F20" i="1"/>
  <c r="F19" i="1"/>
  <c r="F18" i="1"/>
  <c r="F17" i="1"/>
  <c r="F16" i="1"/>
  <c r="F15" i="1"/>
  <c r="F12" i="1"/>
  <c r="J11" i="1"/>
  <c r="F11" i="1"/>
  <c r="H10" i="1"/>
  <c r="F10" i="1"/>
  <c r="G11" i="1" s="1"/>
  <c r="J9" i="1"/>
  <c r="F9" i="1"/>
  <c r="F8" i="1"/>
  <c r="F7" i="1"/>
  <c r="F6" i="1"/>
  <c r="F5" i="1"/>
  <c r="F13" i="1" l="1"/>
  <c r="H11" i="1"/>
  <c r="F47" i="1"/>
  <c r="F63" i="1"/>
  <c r="F35" i="1"/>
  <c r="F77" i="1"/>
  <c r="F94" i="1"/>
  <c r="F58" i="1"/>
  <c r="F96" i="1" l="1"/>
  <c r="F97" i="1" l="1"/>
  <c r="F102" i="1" s="1"/>
  <c r="I102" i="1" s="1"/>
  <c r="H102" i="1" l="1"/>
</calcChain>
</file>

<file path=xl/sharedStrings.xml><?xml version="1.0" encoding="utf-8"?>
<sst xmlns="http://schemas.openxmlformats.org/spreadsheetml/2006/main" count="180" uniqueCount="119">
  <si>
    <t>SECRETARIA DE INFRAESTRUCTURA - ALCALDIA  MUNICIPAL DE TOCANCIPA</t>
  </si>
  <si>
    <t>CONSTRUCCIÓN SEGUNDA ETAPA ALAMEDA CARRERA 4</t>
  </si>
  <si>
    <t>ITEM</t>
  </si>
  <si>
    <t>DESCRIPCIÓN</t>
  </si>
  <si>
    <t>UNIDAD</t>
  </si>
  <si>
    <t>CANTIDAD</t>
  </si>
  <si>
    <t xml:space="preserve">V.UNITARIO </t>
  </si>
  <si>
    <t>V.TOTAL</t>
  </si>
  <si>
    <t>PRELIMINARES</t>
  </si>
  <si>
    <t>CAMPAMENTO 18 M2</t>
  </si>
  <si>
    <t>UN</t>
  </si>
  <si>
    <t>LOCALIZACIÓN Y REPLANTEO DE CIMIENTOS CON ELEMENTOS DE PRESICIÓN</t>
  </si>
  <si>
    <t>M2</t>
  </si>
  <si>
    <t>CERCA EN TELA VERDE H = 2.10 M</t>
  </si>
  <si>
    <t>ML</t>
  </si>
  <si>
    <t>EXCAVACIÓN MANUAL EN MATERIAL COMUN H = 0.0-2.0 M (INCLUYE RETIRO DE SOBRANTES A UNA DISTANCIA MENOR A 5 KM)</t>
  </si>
  <si>
    <t>M3</t>
  </si>
  <si>
    <t>EXCAVACIONES VARIAS A MAQUINA SIN CLASIFICAR (INCLUYE RETIRO DE SOBRANTES A UNA DISTANCIA MENOR A 5 KM)</t>
  </si>
  <si>
    <t>DESCAPOTE A MAQUINA E = 0.20 M</t>
  </si>
  <si>
    <t>TRANSPORTE DE MATERIALES PROV. DE EXPLANACIÓN, CANALES, PRESTAMOS, SOBREACARREOS Y DERRUMBES</t>
  </si>
  <si>
    <t>M3/KM</t>
  </si>
  <si>
    <t>DEMOLICION DE PISOS Y ANDENES EN CONCRETO</t>
  </si>
  <si>
    <t>TOTAL PRELIMINARES</t>
  </si>
  <si>
    <t>ANDENES Y ALAMEDAS</t>
  </si>
  <si>
    <t>RAJON SELECCIONADO</t>
  </si>
  <si>
    <t>BASE GRANULAR CLASE A</t>
  </si>
  <si>
    <t>SUB BASE GRANULAR CLASE A</t>
  </si>
  <si>
    <t>SUMINISTRO  E  INSTALACIÓN  DE GEOTEXTIL T 2400 (ESTABILIZACIÓN, FILTRO Y SEPARACIÓN)</t>
  </si>
  <si>
    <t>FRESADO DE PAVIMENTO ASFÁLTICO (E = 5CM). INCLUYE CARGUE Y TRANSPORTE E ESCOMBRERA DE MATERIAL SOBRANTE</t>
  </si>
  <si>
    <t>SUMINSITRO E INSTALACIÓN DE MEZCLA ASFÁLTICA MDC-19 (BICICARRIL)</t>
  </si>
  <si>
    <t>SUMINISTRO E INSTALACIÓN DE MEZCLA ASFÁLTICA MDC-19 (VIA)</t>
  </si>
  <si>
    <t>CAÑUELA PREFABRICADA TIPO A-120</t>
  </si>
  <si>
    <t>SARDINEL PREFABRICADO A-10</t>
  </si>
  <si>
    <t>SARDINEL BAJO A-85 PARA RAMPAS (INCLUYE SUMINSITRO E INSTALACIÓN Y 3 CM MORTERO NIVELACION DE 2000 PSI</t>
  </si>
  <si>
    <t>Tras la revisión técnica de los presupuestos los cuales conforman el contrato administrativo se evidencio una asimetría en el valor unitario asignado en este ítem entre los diferentes proyectos. Con el fin de garantizar la transparencia Solicitamos se proceda a unificar al precio de $114.507 lo cual sustentamos de la siguiente manera: teniendo en cuenta que lo proyectos se ejecutan bajo un mismo marco contractual administrativo no es técnica ni financieramente coherente aplicar precios distintos a una misma actividad que demanda el mismo esfuerzo operativo, equipos y materiales. La unificación garantiza la trazabilidad y simetría informativa en todos los presupuestos. Esto asegura que, ante cualquier supervisión o ente de control, el costo por metro lineal de sardinel sea constante y justo, eliminando la ambigüedad administrativa y fortaleciendo el control de las cantidades de obra ejecutadas</t>
  </si>
  <si>
    <t>BORDILLO PREFABRICADO A-80</t>
  </si>
  <si>
    <t>Tras la revisión técnica de los presupuestos los cuales conforman el contrato administrativo se evidencio una asimetría en el valor unitario asignado en este ítem entre los diferentes proyectos. Con el fin de garantizar la transparencia Solicitamos se proceda a unificar al precio de $100.531  lo cual sustentamos de la siguiente manera: teniendo en cuenta que lo proyectos se ejecutan bajo un mismo marco contractual administrativo no es técnica ni financieramente coherente aplicar precios distintos a una misma actividad que demanda el mismo esfuerzo operativo, equipos y materiales. La unificación garantiza la trazabilidad y simetría informativa en todos los presupuestos. Esto asegura que, ante cualquier supervisión o ente de control, el costo por metro lineal de sardinel sea constante y justo, eliminando la ambigüedad administrativa y fortaleciendo el control de las cantidades de obra ejecutadas</t>
  </si>
  <si>
    <t>ANDEN EN CONCRETO 3000 PSI EN SITIO E = 0.1 M</t>
  </si>
  <si>
    <t>ADOQUÍN CONCRETO 6 CM</t>
  </si>
  <si>
    <t>SUMINISTRO Y COLOCACIÓN DE LOSETA PRE - FABRICADA A - 60 (40 X 20) INCLUYE BASE EN MORTERO DE 2000 PSI DE 4 CM Y ARENA DE SELLO</t>
  </si>
  <si>
    <t>ESTAMPADO PARA CONCRETO MR DE POMPEYANOS, ACCESOS VEHICULARES A PREDIOS Y VÍAS (ACABADO Y CURADO, SUMINISTRO Y MANO DE OBRA. INCLUYE JUEGO DE MOLDES, COLOR ENDURECEDOR DE CUARZO, DESMOLDANTE EN POLVO COLOR, SELLADOR ACRÍLICO TRANSPARENTE SEMILUSTRE).</t>
  </si>
  <si>
    <t>FRANJA DE AJUSTE DE 10 CM DE ESPESOR, ANCHO ENTRE 12 Y 20 CM</t>
  </si>
  <si>
    <t>MURO DE CONTENCIÓN EN CONCRETO 3500 PSI, H = 2.0 M</t>
  </si>
  <si>
    <t>CONCRETO 3500 PSI</t>
  </si>
  <si>
    <t xml:space="preserve">RIEGO DE IMPRIMACIÓN </t>
  </si>
  <si>
    <t>MEZCLA DENSA EN CALIENTE TIPO MDC-10 (INCLUYE CEMENTO ASFALTICO</t>
  </si>
  <si>
    <t>TOTAL ANDENES Y ALAMEDAS</t>
  </si>
  <si>
    <t>OBRAS ELECTRICAS</t>
  </si>
  <si>
    <r>
      <t>POSTE METALICO AP, H=10M DISEÑO ARQUITECTONICO</t>
    </r>
    <r>
      <rPr>
        <sz val="10"/>
        <color rgb="FF000000"/>
        <rFont val="Arial Narrow"/>
        <family val="2"/>
      </rPr>
      <t xml:space="preserve"> (INC. SUMINISTRO, IZAJE, APLOMADO E INSTALACIÓN. INC. BRAZO SENCILLO Y BASE SEGÚN NORMA AP802)</t>
    </r>
  </si>
  <si>
    <t>LUMINARIA 70 W</t>
  </si>
  <si>
    <t>CANALIZACIÓN 2 Ø2"</t>
  </si>
  <si>
    <t>CANALIZACIÓN 4 Ø2"</t>
  </si>
  <si>
    <t>TABLERO DE MEDIDA</t>
  </si>
  <si>
    <t>ACOMETIDA 2 X 2/0 AL + 1 NO.6 CU</t>
  </si>
  <si>
    <t>ACOMETIDA 2 X 1/0 AL + 1 NO.4 CU</t>
  </si>
  <si>
    <t>CERTIFICACION RETIE Y RETILAB</t>
  </si>
  <si>
    <t>SUBTERANIZACION DE REDES ELECTRICAS</t>
  </si>
  <si>
    <t>KM</t>
  </si>
  <si>
    <t>CAJA DE INSPECCIÓN ELECTRICA 100X100</t>
  </si>
  <si>
    <t>TOTAL OBRAS ELECTRICAS</t>
  </si>
  <si>
    <t xml:space="preserve">REDES DE ALCANTARILLADO PLUVIAL </t>
  </si>
  <si>
    <t>RELLENO EN TRITURADO DE 3/4`` (INCLUYE TRANSPORTE, SUMINISTRO, EXTENDIDO MANUAL Y COLOCACIÓN)</t>
  </si>
  <si>
    <t>MATERIAL RECEBO (CIMENTACIÓN TUBERÍAS)</t>
  </si>
  <si>
    <t>CONCRETO CLASE F, 2000 PSI PARA SOLADOS Y ATRAQUES</t>
  </si>
  <si>
    <t>CAJA DE INSPECCIÓN DE 80X80</t>
  </si>
  <si>
    <t>UND</t>
  </si>
  <si>
    <t>CONSTRUCCION DE CANAL TRAPEZOIDAL EN CONCRETO REFORZADO PARA CANALIZACIÓN DE QUEBRADA (O-07 S/PLANO DE DISEÑO) BASE = 2.4 M, ALTURA = 1.70 M. PENDIENTE LATERAL: 1M/M</t>
  </si>
  <si>
    <t>SUMINISTRO E INSTALACIÓN DE BOX PREFABRICADO EN CONCRETO REFORZADO. B=1.50 M X H=1.50 M. INCLUYE TRANSPORTE</t>
  </si>
  <si>
    <t>CONEXIÓN A RED PLUVIAL EXISTENTE</t>
  </si>
  <si>
    <t>SUMIDERO EN CONCRETO CON REJILLA
EN FIBROCEMENTO Y VENTANA LATERAL SL-100</t>
  </si>
  <si>
    <t>TOTAL REDES DE ALCANTARILLADO PLUVIAL</t>
  </si>
  <si>
    <t>ZONAS VERDES Y VEGETACIÓN</t>
  </si>
  <si>
    <r>
      <t xml:space="preserve">SIETE CUEROS </t>
    </r>
    <r>
      <rPr>
        <sz val="10"/>
        <color rgb="FF000000"/>
        <rFont val="Arial Narrow"/>
        <family val="2"/>
      </rPr>
      <t>NAZARENO H=1.5MT (INCLUYE TIERRA, ABONO, TUTOR, TRANSPORTE Y DISPOSICIÓN FINAL DE ESCOMBROS A 28 KM). SUMINISTRO Y PLANTACION.</t>
    </r>
  </si>
  <si>
    <t>RELLENO EN TIERRA NEGRA PARA EMPRADIZACION (SUMINISTRO Y EXTENDIDO)</t>
  </si>
  <si>
    <t>CONTENEDOR DE RAICES TIPO B20 (TIPO A) (1.2X1.2X1.40M. INC. SUMINISTRO, CONSTRUCCIÓN Y FILTRO EN GRAVILLA. NO INC. TIERRA)</t>
  </si>
  <si>
    <t>TOTAL ZONAS VERDES Y VEGETACIÓN</t>
  </si>
  <si>
    <t>MOBILIARIO URBANO</t>
  </si>
  <si>
    <t>BANCA EN CONCRETO TIPO M40 (SUMINISTRO E INSTALACIÓN)</t>
  </si>
  <si>
    <t xml:space="preserve">CANECA TIPO M120 </t>
  </si>
  <si>
    <t>BARANDA METALICA M-82 PREFABRICADA (INCLUYE INSTALACIÓN, DADOS DE CONCRETO 3000 PSI GRAVA COMÚN DE 0.20 X 0.20 MT Y PINTURA). SUMINISTRO E INSTALACION.</t>
  </si>
  <si>
    <t>BOLARDO EN HIERRO TIPO M62 (SUMINISTRO E INSTALACIÓN. INCLUYE BASE EN CONCRETO 1500 PSI, PREMEZCLADO)</t>
  </si>
  <si>
    <t>REJILLA METALICA (1.0 M DE ANCHO)</t>
  </si>
  <si>
    <t>SEÑALIZACIÓN Y DEMARCACIÓN</t>
  </si>
  <si>
    <t>PINTURA DE TRÁFICO - IMPRIMANTE NEGRO A=15CM. SUMINISTRO Y APLICACIÓN.</t>
  </si>
  <si>
    <t>Se realiza el ajuste del precio unitario para esta actividad con el fin de unificar y estandarizar los valores en todos los presupuestos del proyecto. "El precio de $7.568 se justifica como el valor necesario para cubrir el suministro de pintura de tráfico de alta calidad y el imprimante negro, considerando los incrementos recientes en los costos de materiales derivados del petróleo. Adicionalmente, el valor unificado contempla los rendimientos reales de mano de obra y equipo (señalización y aplicación) para franjas de 15 cm, asegurando la sostenibilidad financiera de la actividad en comparación con los otros presupuestos de la entidad."</t>
  </si>
  <si>
    <t>PINTURA DE TRÁFICO - IMPRIMANTE NEGRO. SUMINISTRO Y APLICACIÓN. PINTURA EN FRIO</t>
  </si>
  <si>
    <t>PINTURA PLASTICO EN FRIO METILMETACRILATO DE A=20 CM PARA LINEAS DE DEMARCACIÓN, CON MICROESFERAS  Y ESPESOR SECO SEGÚN NORMA NTC 4744. SUMINISTRO Y APLICACIÓN</t>
  </si>
  <si>
    <t>PINTURA PLASTICO EN FRIO METILMETACRILATO DE A=20 CM PARA MARCAS VIALES, CON MICROESFERAS  Y ESPESOR SECO SEGÚN NORMA NTC 4744. SUMINISTRO Y APLICACIÓN (CEBRAS, FLECHAS, PICTOGRAMAS, LINEAS DE PARE, SENDEROS PEATONALES, ACHURADOS, ETC)</t>
  </si>
  <si>
    <t>SUMINISTRO E INSTALACIÓN DE TACHAS REFLECTIVAS UNIDIRECCIONALES</t>
  </si>
  <si>
    <t>TOTAL SEÑALIZACIÓN Y DEMARCACIÓN</t>
  </si>
  <si>
    <t>SEMAFORIZACIÓN</t>
  </si>
  <si>
    <t>PUNTOS SEMAFORIZACIÓN CONTROL TRÁFICO</t>
  </si>
  <si>
    <t>TOTAL SEMAFORIZACIÓN</t>
  </si>
  <si>
    <t>SOTERRADOS - MANEJO DE RESIDUOS</t>
  </si>
  <si>
    <t>SUMINISTRO E INSTALACIÓN DE EQUIPOS SOTERRADOS CONTENEDORES DE RESIDUOS SÓLIDOS</t>
  </si>
  <si>
    <t>TOTAL SOTERRADOS - MANEJO DE RESIDUOS</t>
  </si>
  <si>
    <t>PARADEROS</t>
  </si>
  <si>
    <t>PARAMETROS BIOCLIMÁTICOS. PISO EN ADOQUIN DE CONCRETO AJEDREZADO</t>
  </si>
  <si>
    <t>TOTAL PARADEROS</t>
  </si>
  <si>
    <t>ITEMS NO PREVISTOS</t>
  </si>
  <si>
    <t>TRAZADO LOCALIZACION Y REPLANTEO TOPOGRAFICO</t>
  </si>
  <si>
    <t>MATERIAL DRENANTE 3/4" PARA FILTROS LONGITUDINALES</t>
  </si>
  <si>
    <t>SEÑAL VERTICAL GRUPO I (60x60cm) (Incluye Suministro e Instalación)</t>
  </si>
  <si>
    <t>DESCAPOTE A MAQUINA E=0,20 M INC RETIRO</t>
  </si>
  <si>
    <t>LINEAS DE DEMARCACION DE PINTURA EN FRIO</t>
  </si>
  <si>
    <t>TOTAL ITEMS NO PREVISTOS</t>
  </si>
  <si>
    <t>COSTO DIRECTO</t>
  </si>
  <si>
    <t>A.I.U</t>
  </si>
  <si>
    <t>AJUSTE A ESTUDIOS Y DISEÑOS</t>
  </si>
  <si>
    <t>IVA AJUSTE A DISEÑOS</t>
  </si>
  <si>
    <t>IMPLEMENTACION PLAN DE MANEJO DE TRANSITO (MES)</t>
  </si>
  <si>
    <t>CANT. MESES: 6</t>
  </si>
  <si>
    <t xml:space="preserve">      VALOR MES:</t>
  </si>
  <si>
    <t>AJUSTE PESO</t>
  </si>
  <si>
    <t>COSTO TOTAL</t>
  </si>
  <si>
    <t>INTERVENTORIA DEL PROYECTO</t>
  </si>
  <si>
    <t>INTERVENTORÍA TÉCNICA, ADMINISTRATIVA, FINANCIERA, JURÍDICA Y AMBIENTAL PARA LAS OBRAS DE CONSTRUCCIÓN DE LA SEGUNDA ETAPA DE LA ALAMEDA CARRERA 4</t>
  </si>
  <si>
    <t>FRACISCO ALIRIO RODRIGUEZ SANTOS</t>
  </si>
  <si>
    <t xml:space="preserve">GERENTE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</si>
</sst>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4" formatCode="_-&quot;$&quot;\ * #,##0.00_-;\-&quot;$&quot;\ * #,##0.00_-;_-&quot;$&quot;\ * &quot;-&quot;??_-;_-@_-"/>
    <numFmt numFmtId="164" formatCode="&quot;$&quot;#,##0"/>
    <numFmt numFmtId="165" formatCode="0.0"/>
    <numFmt numFmtId="166" formatCode="&quot;$&quot;#,##0.00"/>
    <numFmt numFmtId="167" formatCode="General_)"/>
  </numFmts>
  <fonts count="15" x14ac:knownFonts="1">
    <font>
      <sz val="11"/>
      <color theme="1"/>
      <name val="Calibri"/>
      <family val="2"/>
      <scheme val="minor"/>
    </font>
    <font>
      <sz val="11"/>
      <color theme="1"/>
      <name val="Calibri"/>
      <family val="2"/>
      <scheme val="minor"/>
    </font>
    <font>
      <sz val="11"/>
      <color rgb="FFFF0000"/>
      <name val="Arial"/>
      <family val="2"/>
    </font>
    <font>
      <b/>
      <sz val="11"/>
      <name val="Arial"/>
      <family val="2"/>
    </font>
    <font>
      <sz val="10"/>
      <color theme="1"/>
      <name val="Arial Narrow"/>
      <family val="2"/>
    </font>
    <font>
      <b/>
      <sz val="11"/>
      <color theme="1"/>
      <name val="Arial"/>
      <family val="2"/>
    </font>
    <font>
      <b/>
      <sz val="10"/>
      <color theme="1"/>
      <name val="Arial Narrow"/>
      <family val="2"/>
    </font>
    <font>
      <sz val="11"/>
      <name val="Calibri"/>
      <family val="2"/>
      <scheme val="minor"/>
    </font>
    <font>
      <sz val="10"/>
      <name val="Arial Narrow"/>
      <family val="2"/>
    </font>
    <font>
      <sz val="12"/>
      <color theme="1"/>
      <name val="Arial Nova"/>
      <family val="2"/>
    </font>
    <font>
      <sz val="10"/>
      <color rgb="FF000000"/>
      <name val="Arial Narrow"/>
      <family val="2"/>
    </font>
    <font>
      <sz val="10"/>
      <color indexed="8"/>
      <name val="Arial Narrow"/>
      <family val="2"/>
    </font>
    <font>
      <b/>
      <sz val="11"/>
      <color theme="1"/>
      <name val="Arial Narrow"/>
      <family val="2"/>
    </font>
    <font>
      <sz val="11"/>
      <color theme="1"/>
      <name val="Arial Narrow"/>
      <family val="2"/>
    </font>
    <font>
      <b/>
      <sz val="10"/>
      <color indexed="8"/>
      <name val="Arial Narrow"/>
      <family val="2"/>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top style="thin">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cellStyleXfs>
  <cellXfs count="87">
    <xf numFmtId="0" fontId="0" fillId="0" borderId="0" xfId="0"/>
    <xf numFmtId="0" fontId="2" fillId="0" borderId="1" xfId="4" applyFont="1" applyBorder="1" applyAlignment="1" applyProtection="1">
      <alignment vertical="center"/>
      <protection locked="0"/>
    </xf>
    <xf numFmtId="0" fontId="4" fillId="0" borderId="2" xfId="0" applyFont="1" applyBorder="1" applyAlignment="1">
      <alignment vertical="center"/>
    </xf>
    <xf numFmtId="0" fontId="4" fillId="0" borderId="1" xfId="0" applyFont="1" applyBorder="1" applyAlignment="1">
      <alignment vertical="center"/>
    </xf>
    <xf numFmtId="0" fontId="6" fillId="3" borderId="1" xfId="0" applyFont="1" applyFill="1" applyBorder="1" applyAlignment="1">
      <alignment horizontal="center" vertical="center"/>
    </xf>
    <xf numFmtId="4" fontId="6" fillId="3" borderId="1" xfId="0" applyNumberFormat="1" applyFont="1" applyFill="1" applyBorder="1" applyAlignment="1">
      <alignment horizontal="center" vertical="center"/>
    </xf>
    <xf numFmtId="164" fontId="6" fillId="3" borderId="1" xfId="2"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164" fontId="6" fillId="0" borderId="1" xfId="2" applyNumberFormat="1" applyFont="1" applyBorder="1" applyAlignment="1">
      <alignment horizontal="center" vertical="center"/>
    </xf>
    <xf numFmtId="164" fontId="6" fillId="0" borderId="1" xfId="2" applyNumberFormat="1" applyFont="1" applyFill="1" applyBorder="1" applyAlignment="1">
      <alignment horizontal="center" vertical="center"/>
    </xf>
    <xf numFmtId="0" fontId="6" fillId="0" borderId="2" xfId="0" applyFont="1" applyBorder="1" applyAlignment="1">
      <alignment vertical="center"/>
    </xf>
    <xf numFmtId="0" fontId="6" fillId="0" borderId="1" xfId="0" applyFont="1" applyBorder="1" applyAlignment="1">
      <alignment vertical="center"/>
    </xf>
    <xf numFmtId="0" fontId="4" fillId="0" borderId="1" xfId="0" applyFont="1" applyBorder="1" applyAlignment="1">
      <alignment horizontal="center" vertical="center"/>
    </xf>
    <xf numFmtId="0" fontId="8" fillId="0" borderId="1" xfId="5" applyFont="1" applyBorder="1" applyAlignment="1">
      <alignment horizontal="center" vertical="center" wrapText="1"/>
    </xf>
    <xf numFmtId="4" fontId="8" fillId="0" borderId="1" xfId="0" applyNumberFormat="1" applyFont="1" applyBorder="1" applyAlignment="1">
      <alignment horizontal="center" vertical="center" wrapText="1"/>
    </xf>
    <xf numFmtId="164" fontId="8" fillId="0" borderId="1" xfId="2" applyNumberFormat="1" applyFont="1" applyBorder="1" applyAlignment="1">
      <alignment horizontal="center" vertical="center" wrapText="1"/>
    </xf>
    <xf numFmtId="164" fontId="4" fillId="0" borderId="1" xfId="2" applyNumberFormat="1" applyFont="1" applyFill="1" applyBorder="1" applyAlignment="1">
      <alignment horizontal="center" vertical="center"/>
    </xf>
    <xf numFmtId="0" fontId="4" fillId="0" borderId="1" xfId="0" applyFont="1" applyBorder="1" applyAlignment="1">
      <alignment vertical="center" wrapText="1"/>
    </xf>
    <xf numFmtId="4" fontId="4" fillId="0" borderId="1" xfId="0" applyNumberFormat="1" applyFont="1" applyBorder="1" applyAlignment="1">
      <alignment horizontal="center" vertical="center"/>
    </xf>
    <xf numFmtId="4" fontId="4" fillId="4" borderId="1" xfId="0" applyNumberFormat="1" applyFont="1" applyFill="1" applyBorder="1" applyAlignment="1">
      <alignment horizontal="center" vertical="center"/>
    </xf>
    <xf numFmtId="164" fontId="8" fillId="4" borderId="1" xfId="2" applyNumberFormat="1" applyFont="1" applyFill="1" applyBorder="1" applyAlignment="1">
      <alignment horizontal="center" vertical="center" wrapText="1"/>
    </xf>
    <xf numFmtId="164" fontId="4" fillId="4" borderId="1" xfId="2" applyNumberFormat="1" applyFont="1" applyFill="1" applyBorder="1" applyAlignment="1">
      <alignment horizontal="center" vertical="center"/>
    </xf>
    <xf numFmtId="164" fontId="8" fillId="0" borderId="1" xfId="2" applyNumberFormat="1" applyFont="1" applyFill="1" applyBorder="1" applyAlignment="1">
      <alignment horizontal="center" vertical="center" wrapText="1"/>
    </xf>
    <xf numFmtId="0" fontId="4" fillId="0" borderId="1" xfId="0" applyFont="1" applyBorder="1" applyAlignment="1">
      <alignment horizontal="left" vertical="center" wrapText="1"/>
    </xf>
    <xf numFmtId="164" fontId="4" fillId="0" borderId="2" xfId="0" applyNumberFormat="1" applyFont="1" applyBorder="1" applyAlignment="1">
      <alignment vertical="center"/>
    </xf>
    <xf numFmtId="164" fontId="4" fillId="0" borderId="1" xfId="0" applyNumberFormat="1" applyFont="1" applyBorder="1" applyAlignment="1">
      <alignment vertical="center"/>
    </xf>
    <xf numFmtId="165" fontId="4"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center" vertical="center"/>
    </xf>
    <xf numFmtId="0" fontId="10" fillId="0" borderId="1" xfId="0" applyFont="1" applyBorder="1" applyAlignment="1">
      <alignment vertical="center" wrapText="1"/>
    </xf>
    <xf numFmtId="0" fontId="4" fillId="0" borderId="1" xfId="0" applyFont="1" applyBorder="1" applyAlignment="1">
      <alignment horizontal="left" vertical="center"/>
    </xf>
    <xf numFmtId="164" fontId="4" fillId="0" borderId="1" xfId="2" applyNumberFormat="1" applyFont="1" applyBorder="1" applyAlignment="1">
      <alignment horizontal="center" vertical="center"/>
    </xf>
    <xf numFmtId="44" fontId="8" fillId="0" borderId="1" xfId="1" applyFont="1" applyBorder="1" applyAlignment="1">
      <alignment horizontal="center" vertical="center" wrapText="1"/>
    </xf>
    <xf numFmtId="44" fontId="4" fillId="0" borderId="1" xfId="1" applyFont="1" applyFill="1"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center" vertical="center"/>
    </xf>
    <xf numFmtId="2" fontId="11" fillId="0" borderId="1" xfId="0" applyNumberFormat="1" applyFont="1" applyBorder="1" applyAlignment="1">
      <alignment horizontal="center" vertical="center"/>
    </xf>
    <xf numFmtId="44" fontId="11" fillId="0" borderId="1" xfId="1" applyFont="1" applyFill="1" applyBorder="1" applyAlignment="1">
      <alignment horizontal="center" vertical="center" wrapText="1"/>
    </xf>
    <xf numFmtId="44" fontId="4" fillId="0" borderId="1" xfId="1" applyFont="1" applyBorder="1" applyAlignment="1">
      <alignment horizontal="center" vertical="center"/>
    </xf>
    <xf numFmtId="164" fontId="12" fillId="3" borderId="1" xfId="2" applyNumberFormat="1" applyFont="1" applyFill="1" applyBorder="1" applyAlignment="1">
      <alignment horizontal="center" vertical="center"/>
    </xf>
    <xf numFmtId="9" fontId="4" fillId="0" borderId="1" xfId="3" applyFont="1" applyBorder="1" applyAlignment="1">
      <alignment horizontal="center" vertical="center"/>
    </xf>
    <xf numFmtId="164" fontId="13" fillId="0" borderId="1" xfId="2" applyNumberFormat="1" applyFont="1" applyBorder="1" applyAlignment="1">
      <alignment horizontal="center" vertical="center"/>
    </xf>
    <xf numFmtId="0" fontId="4" fillId="0" borderId="1" xfId="0" applyFont="1" applyBorder="1" applyAlignment="1">
      <alignment horizontal="right" vertical="center"/>
    </xf>
    <xf numFmtId="44" fontId="4" fillId="0" borderId="1" xfId="0" applyNumberFormat="1" applyFont="1" applyBorder="1" applyAlignment="1">
      <alignment horizontal="center" vertical="center"/>
    </xf>
    <xf numFmtId="166" fontId="12" fillId="3" borderId="1" xfId="2" applyNumberFormat="1" applyFont="1" applyFill="1" applyBorder="1" applyAlignment="1">
      <alignment horizontal="center" vertical="center"/>
    </xf>
    <xf numFmtId="164" fontId="12" fillId="0" borderId="10" xfId="2" applyNumberFormat="1" applyFont="1" applyBorder="1" applyAlignment="1">
      <alignment horizontal="center" vertical="center"/>
    </xf>
    <xf numFmtId="0" fontId="4" fillId="0" borderId="23" xfId="0" applyFont="1" applyBorder="1" applyAlignment="1">
      <alignment horizontal="center" vertical="center"/>
    </xf>
    <xf numFmtId="0" fontId="4" fillId="0" borderId="23" xfId="0" applyFont="1" applyBorder="1" applyAlignment="1">
      <alignment vertical="center"/>
    </xf>
    <xf numFmtId="4" fontId="4" fillId="0" borderId="23" xfId="0" applyNumberFormat="1" applyFont="1" applyBorder="1" applyAlignment="1">
      <alignment horizontal="center" vertical="center"/>
    </xf>
    <xf numFmtId="164" fontId="4" fillId="0" borderId="23" xfId="2" applyNumberFormat="1" applyFont="1" applyBorder="1" applyAlignment="1">
      <alignment horizontal="center" vertical="center"/>
    </xf>
    <xf numFmtId="42" fontId="12" fillId="3" borderId="1" xfId="2" applyFont="1" applyFill="1" applyBorder="1" applyAlignment="1">
      <alignment horizontal="center" vertical="center"/>
    </xf>
    <xf numFmtId="44" fontId="0" fillId="0" borderId="0" xfId="1" applyFont="1"/>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6"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67" fontId="14" fillId="5" borderId="6" xfId="4" applyNumberFormat="1" applyFont="1" applyFill="1" applyBorder="1" applyAlignment="1">
      <alignment horizontal="center" vertical="center"/>
    </xf>
    <xf numFmtId="167" fontId="14" fillId="5" borderId="7" xfId="4" applyNumberFormat="1" applyFont="1" applyFill="1" applyBorder="1" applyAlignment="1">
      <alignment horizontal="center" vertical="center"/>
    </xf>
    <xf numFmtId="167" fontId="14" fillId="5" borderId="8" xfId="4" applyNumberFormat="1" applyFont="1" applyFill="1" applyBorder="1" applyAlignment="1">
      <alignment horizontal="center" vertical="center"/>
    </xf>
    <xf numFmtId="0" fontId="6" fillId="0" borderId="9" xfId="4" applyFont="1" applyBorder="1" applyAlignment="1">
      <alignment horizontal="center" vertical="center" wrapText="1"/>
    </xf>
    <xf numFmtId="0" fontId="6" fillId="0" borderId="1" xfId="4"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12" fillId="0" borderId="9"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4" fillId="0" borderId="1" xfId="0" applyFont="1" applyBorder="1" applyAlignment="1">
      <alignment horizontal="center" vertical="center"/>
    </xf>
    <xf numFmtId="165" fontId="6" fillId="0" borderId="1" xfId="0" applyNumberFormat="1" applyFont="1" applyBorder="1" applyAlignment="1">
      <alignment horizontal="right" vertical="center"/>
    </xf>
    <xf numFmtId="0" fontId="3" fillId="0" borderId="1" xfId="4" applyFont="1" applyBorder="1" applyAlignment="1">
      <alignment horizontal="center" vertical="center" wrapText="1"/>
    </xf>
    <xf numFmtId="0" fontId="9" fillId="4" borderId="2" xfId="0" applyFont="1" applyFill="1" applyBorder="1" applyAlignment="1">
      <alignment horizontal="left" vertical="center" wrapText="1"/>
    </xf>
    <xf numFmtId="0" fontId="9" fillId="4" borderId="1" xfId="0" applyFont="1" applyFill="1" applyBorder="1" applyAlignment="1">
      <alignment horizontal="left" vertical="center" wrapText="1"/>
    </xf>
    <xf numFmtId="0" fontId="5" fillId="2" borderId="24" xfId="4" applyFont="1" applyFill="1" applyBorder="1" applyAlignment="1">
      <alignment horizontal="center" vertical="center"/>
    </xf>
    <xf numFmtId="0" fontId="5" fillId="2" borderId="11" xfId="4" applyFont="1" applyFill="1" applyBorder="1" applyAlignment="1">
      <alignment horizontal="center" vertical="center"/>
    </xf>
    <xf numFmtId="0" fontId="5" fillId="2" borderId="2" xfId="4" applyFont="1" applyFill="1" applyBorder="1" applyAlignment="1">
      <alignment horizontal="center" vertical="center"/>
    </xf>
  </cellXfs>
  <cellStyles count="6">
    <cellStyle name="Moneda" xfId="1" builtinId="4"/>
    <cellStyle name="Moneda [0]" xfId="2" builtinId="7"/>
    <cellStyle name="Normal" xfId="0" builtinId="0"/>
    <cellStyle name="Normal 2 2" xfId="5" xr:uid="{D97B6B05-737B-4202-8BBD-1001531AE58A}"/>
    <cellStyle name="Normal 2 7" xfId="4" xr:uid="{0E41DD82-052E-4FA2-8B39-F592EE5C3CEA}"/>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84667</xdr:colOff>
      <xdr:row>0</xdr:row>
      <xdr:rowOff>74084</xdr:rowOff>
    </xdr:from>
    <xdr:to>
      <xdr:col>0</xdr:col>
      <xdr:colOff>1654810</xdr:colOff>
      <xdr:row>0</xdr:row>
      <xdr:rowOff>588857</xdr:rowOff>
    </xdr:to>
    <xdr:pic>
      <xdr:nvPicPr>
        <xdr:cNvPr id="2" name="Imagen 1">
          <a:extLst>
            <a:ext uri="{FF2B5EF4-FFF2-40B4-BE49-F238E27FC236}">
              <a16:creationId xmlns:a16="http://schemas.microsoft.com/office/drawing/2014/main" id="{CA63E439-3002-4305-A293-93B0F1C30C3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74084"/>
          <a:ext cx="1566333" cy="5185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pia%20de%20I%20-%203%20PRESUPUEST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morias"/>
      <sheetName val="Presupueto Planeacion"/>
      <sheetName val="NUEVO"/>
      <sheetName val="Presupuesto ICCU"/>
      <sheetName val="precios"/>
      <sheetName val="Hoja1"/>
    </sheetNames>
    <sheetDataSet>
      <sheetData sheetId="0">
        <row r="37">
          <cell r="C37">
            <v>4.2</v>
          </cell>
        </row>
        <row r="38">
          <cell r="C38">
            <v>3</v>
          </cell>
        </row>
        <row r="46">
          <cell r="C46">
            <v>3</v>
          </cell>
        </row>
        <row r="54">
          <cell r="D54">
            <v>117.14999999999999</v>
          </cell>
        </row>
        <row r="70">
          <cell r="J70">
            <v>492.03</v>
          </cell>
        </row>
        <row r="73">
          <cell r="J73">
            <v>73.8</v>
          </cell>
        </row>
        <row r="78">
          <cell r="J78">
            <v>9.4700000000000006</v>
          </cell>
        </row>
        <row r="83">
          <cell r="J83">
            <v>34.979999999999997</v>
          </cell>
        </row>
        <row r="87">
          <cell r="J87">
            <v>19.489999999999998</v>
          </cell>
        </row>
        <row r="97">
          <cell r="J97">
            <v>21.09</v>
          </cell>
        </row>
        <row r="122">
          <cell r="J122">
            <v>3299.05</v>
          </cell>
        </row>
        <row r="126">
          <cell r="J126">
            <v>0</v>
          </cell>
        </row>
        <row r="128">
          <cell r="J128">
            <v>0</v>
          </cell>
        </row>
      </sheetData>
      <sheetData sheetId="1">
        <row r="28">
          <cell r="N28">
            <v>0.33</v>
          </cell>
        </row>
        <row r="40">
          <cell r="A40" t="str">
            <v>NOMBRE Y CARGO DEL FUNCIONARIO</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FFA05-27C2-4C0A-9F12-A343550BB470}">
  <sheetPr>
    <tabColor rgb="FF00B050"/>
    <pageSetUpPr fitToPage="1"/>
  </sheetPr>
  <dimension ref="A1:S115"/>
  <sheetViews>
    <sheetView tabSelected="1" view="pageBreakPreview" zoomScale="90" zoomScaleNormal="40" zoomScaleSheetLayoutView="90" workbookViewId="0">
      <selection sqref="A1:F102"/>
    </sheetView>
  </sheetViews>
  <sheetFormatPr baseColWidth="10" defaultColWidth="11.5703125" defaultRowHeight="12.75" x14ac:dyDescent="0.25"/>
  <cols>
    <col min="1" max="1" width="24.85546875" style="13" customWidth="1"/>
    <col min="2" max="2" width="42.140625" style="3" customWidth="1"/>
    <col min="3" max="3" width="11.7109375" style="13" customWidth="1"/>
    <col min="4" max="4" width="15.28515625" style="19" customWidth="1"/>
    <col min="5" max="5" width="16.85546875" style="34" customWidth="1"/>
    <col min="6" max="6" width="23.5703125" style="34" customWidth="1"/>
    <col min="7" max="7" width="20" style="3" customWidth="1"/>
    <col min="8" max="8" width="16.7109375" style="3" bestFit="1" customWidth="1"/>
    <col min="9" max="9" width="14.140625" style="3" bestFit="1" customWidth="1"/>
    <col min="10" max="16384" width="11.5703125" style="3"/>
  </cols>
  <sheetData>
    <row r="1" spans="1:10" ht="50.25" customHeight="1" x14ac:dyDescent="0.25">
      <c r="A1" s="1"/>
      <c r="B1" s="81" t="s">
        <v>0</v>
      </c>
      <c r="C1" s="81"/>
      <c r="D1" s="81"/>
      <c r="E1" s="81"/>
      <c r="F1" s="81"/>
      <c r="G1" s="2"/>
    </row>
    <row r="2" spans="1:10" ht="21.75" customHeight="1" x14ac:dyDescent="0.25">
      <c r="A2" s="84" t="s">
        <v>1</v>
      </c>
      <c r="B2" s="85"/>
      <c r="C2" s="85"/>
      <c r="D2" s="85"/>
      <c r="E2" s="85"/>
      <c r="F2" s="86"/>
      <c r="G2" s="2"/>
    </row>
    <row r="3" spans="1:10" ht="27.75" customHeight="1" x14ac:dyDescent="0.25">
      <c r="A3" s="4" t="s">
        <v>2</v>
      </c>
      <c r="B3" s="4" t="s">
        <v>3</v>
      </c>
      <c r="C3" s="4" t="s">
        <v>4</v>
      </c>
      <c r="D3" s="5" t="s">
        <v>5</v>
      </c>
      <c r="E3" s="6" t="s">
        <v>6</v>
      </c>
      <c r="F3" s="6" t="s">
        <v>7</v>
      </c>
      <c r="G3" s="2"/>
    </row>
    <row r="4" spans="1:10" s="12" customFormat="1" ht="21.75" customHeight="1" x14ac:dyDescent="0.25">
      <c r="A4" s="7">
        <v>1</v>
      </c>
      <c r="B4" s="8" t="s">
        <v>8</v>
      </c>
      <c r="C4" s="8"/>
      <c r="D4" s="7"/>
      <c r="E4" s="9"/>
      <c r="F4" s="10"/>
      <c r="G4" s="11"/>
    </row>
    <row r="5" spans="1:10" ht="27" customHeight="1" x14ac:dyDescent="0.25">
      <c r="A5" s="13">
        <v>1.1000000000000001</v>
      </c>
      <c r="B5" s="3" t="s">
        <v>9</v>
      </c>
      <c r="C5" s="14" t="s">
        <v>10</v>
      </c>
      <c r="D5" s="15">
        <v>1</v>
      </c>
      <c r="E5" s="16">
        <v>3039773</v>
      </c>
      <c r="F5" s="17">
        <f t="shared" ref="F5:F12" si="0">+D5*E5</f>
        <v>3039773</v>
      </c>
      <c r="G5" s="2"/>
    </row>
    <row r="6" spans="1:10" ht="48" customHeight="1" x14ac:dyDescent="0.25">
      <c r="A6" s="13">
        <v>1.2</v>
      </c>
      <c r="B6" s="18" t="s">
        <v>11</v>
      </c>
      <c r="C6" s="14" t="s">
        <v>12</v>
      </c>
      <c r="D6" s="19">
        <v>0</v>
      </c>
      <c r="E6" s="16">
        <v>14184.296</v>
      </c>
      <c r="F6" s="17">
        <f t="shared" si="0"/>
        <v>0</v>
      </c>
      <c r="G6" s="2"/>
    </row>
    <row r="7" spans="1:10" ht="21" customHeight="1" x14ac:dyDescent="0.25">
      <c r="A7" s="13">
        <v>1.3</v>
      </c>
      <c r="B7" s="3" t="s">
        <v>13</v>
      </c>
      <c r="C7" s="14" t="s">
        <v>14</v>
      </c>
      <c r="D7" s="19">
        <v>3300</v>
      </c>
      <c r="E7" s="16">
        <v>32151</v>
      </c>
      <c r="F7" s="17">
        <f t="shared" si="0"/>
        <v>106098300</v>
      </c>
      <c r="G7" s="2"/>
    </row>
    <row r="8" spans="1:10" ht="70.5" customHeight="1" x14ac:dyDescent="0.25">
      <c r="A8" s="13">
        <v>1.4</v>
      </c>
      <c r="B8" s="18" t="s">
        <v>15</v>
      </c>
      <c r="C8" s="14" t="s">
        <v>16</v>
      </c>
      <c r="D8" s="19">
        <v>517.5</v>
      </c>
      <c r="E8" s="16">
        <v>78111</v>
      </c>
      <c r="F8" s="17">
        <f t="shared" si="0"/>
        <v>40422442.5</v>
      </c>
      <c r="G8" s="2"/>
      <c r="H8" s="3">
        <v>50893920</v>
      </c>
      <c r="I8" s="3">
        <v>20.3</v>
      </c>
    </row>
    <row r="9" spans="1:10" ht="70.5" customHeight="1" x14ac:dyDescent="0.25">
      <c r="A9" s="13">
        <v>1.5</v>
      </c>
      <c r="B9" s="18" t="s">
        <v>17</v>
      </c>
      <c r="C9" s="14" t="s">
        <v>16</v>
      </c>
      <c r="D9" s="20">
        <v>10937.707021740058</v>
      </c>
      <c r="E9" s="21">
        <v>27015</v>
      </c>
      <c r="F9" s="22">
        <f t="shared" si="0"/>
        <v>295482155.19230765</v>
      </c>
      <c r="G9" s="2"/>
      <c r="I9" s="3">
        <v>30</v>
      </c>
      <c r="J9" s="3">
        <f>+I9*2/3</f>
        <v>20</v>
      </c>
    </row>
    <row r="10" spans="1:10" ht="22.5" customHeight="1" x14ac:dyDescent="0.25">
      <c r="A10" s="13">
        <v>1.6</v>
      </c>
      <c r="B10" s="18" t="s">
        <v>18</v>
      </c>
      <c r="C10" s="14" t="s">
        <v>12</v>
      </c>
      <c r="D10" s="19">
        <v>0</v>
      </c>
      <c r="E10" s="23">
        <v>2141.9380000000001</v>
      </c>
      <c r="F10" s="17">
        <f t="shared" si="0"/>
        <v>0</v>
      </c>
      <c r="G10" s="2">
        <v>6975</v>
      </c>
      <c r="H10" s="3">
        <f>G10*D10</f>
        <v>0</v>
      </c>
    </row>
    <row r="11" spans="1:10" ht="66" customHeight="1" x14ac:dyDescent="0.25">
      <c r="A11" s="13">
        <v>1.7</v>
      </c>
      <c r="B11" s="24" t="s">
        <v>19</v>
      </c>
      <c r="C11" s="14" t="s">
        <v>20</v>
      </c>
      <c r="D11" s="19">
        <v>123840</v>
      </c>
      <c r="E11" s="16">
        <v>1823</v>
      </c>
      <c r="F11" s="17">
        <f t="shared" si="0"/>
        <v>225760320</v>
      </c>
      <c r="G11" s="25">
        <f>F10/G10</f>
        <v>0</v>
      </c>
      <c r="H11" s="26">
        <f>H10-F10</f>
        <v>0</v>
      </c>
      <c r="J11" s="3">
        <f>25/3</f>
        <v>8.3333333333333339</v>
      </c>
    </row>
    <row r="12" spans="1:10" ht="42.75" customHeight="1" x14ac:dyDescent="0.25">
      <c r="A12" s="27">
        <v>1.8</v>
      </c>
      <c r="B12" s="18" t="s">
        <v>21</v>
      </c>
      <c r="C12" s="14" t="s">
        <v>12</v>
      </c>
      <c r="D12" s="19">
        <v>6480.0810000000001</v>
      </c>
      <c r="E12" s="16">
        <v>26876</v>
      </c>
      <c r="F12" s="17">
        <f t="shared" si="0"/>
        <v>174158656.956</v>
      </c>
      <c r="G12" s="2"/>
      <c r="I12" s="3">
        <v>7296.61935483871</v>
      </c>
    </row>
    <row r="13" spans="1:10" s="12" customFormat="1" ht="15" customHeight="1" x14ac:dyDescent="0.25">
      <c r="A13" s="80" t="s">
        <v>22</v>
      </c>
      <c r="B13" s="80"/>
      <c r="C13" s="80"/>
      <c r="D13" s="80"/>
      <c r="E13" s="80"/>
      <c r="F13" s="10">
        <f>SUM(F5:F12)</f>
        <v>844961647.64830768</v>
      </c>
      <c r="G13" s="11"/>
    </row>
    <row r="14" spans="1:10" s="12" customFormat="1" ht="21.75" customHeight="1" x14ac:dyDescent="0.25">
      <c r="A14" s="7">
        <v>2</v>
      </c>
      <c r="B14" s="8" t="s">
        <v>23</v>
      </c>
      <c r="C14" s="8"/>
      <c r="D14" s="8"/>
      <c r="E14" s="9"/>
      <c r="F14" s="10"/>
      <c r="G14" s="11"/>
    </row>
    <row r="15" spans="1:10" ht="22.5" customHeight="1" x14ac:dyDescent="0.25">
      <c r="A15" s="13">
        <v>2.1</v>
      </c>
      <c r="B15" s="3" t="s">
        <v>24</v>
      </c>
      <c r="C15" s="28" t="s">
        <v>16</v>
      </c>
      <c r="D15" s="19">
        <v>675</v>
      </c>
      <c r="E15" s="16">
        <v>178880</v>
      </c>
      <c r="F15" s="17">
        <f t="shared" ref="F15:F34" si="1">+D15*E15</f>
        <v>120744000</v>
      </c>
      <c r="G15" s="2"/>
    </row>
    <row r="16" spans="1:10" ht="22.5" customHeight="1" x14ac:dyDescent="0.25">
      <c r="A16" s="13">
        <v>2.2000000000000002</v>
      </c>
      <c r="B16" s="3" t="s">
        <v>25</v>
      </c>
      <c r="C16" s="28" t="s">
        <v>16</v>
      </c>
      <c r="D16" s="19">
        <v>5940</v>
      </c>
      <c r="E16" s="16">
        <v>221223</v>
      </c>
      <c r="F16" s="17">
        <f t="shared" si="1"/>
        <v>1314064620</v>
      </c>
      <c r="G16" s="2"/>
    </row>
    <row r="17" spans="1:19" ht="22.5" customHeight="1" x14ac:dyDescent="0.25">
      <c r="A17" s="13">
        <v>2.2999999999999998</v>
      </c>
      <c r="B17" s="3" t="s">
        <v>26</v>
      </c>
      <c r="C17" s="28" t="s">
        <v>16</v>
      </c>
      <c r="D17" s="19">
        <v>5940</v>
      </c>
      <c r="E17" s="16">
        <v>198684</v>
      </c>
      <c r="F17" s="17">
        <f t="shared" si="1"/>
        <v>1180182960</v>
      </c>
      <c r="G17" s="2"/>
    </row>
    <row r="18" spans="1:19" ht="47.25" customHeight="1" x14ac:dyDescent="0.25">
      <c r="A18" s="13">
        <v>2.4</v>
      </c>
      <c r="B18" s="18" t="s">
        <v>27</v>
      </c>
      <c r="C18" s="28" t="s">
        <v>12</v>
      </c>
      <c r="D18" s="19">
        <v>23760</v>
      </c>
      <c r="E18" s="16">
        <v>13558</v>
      </c>
      <c r="F18" s="17">
        <f t="shared" si="1"/>
        <v>322138080</v>
      </c>
      <c r="G18" s="2"/>
    </row>
    <row r="19" spans="1:19" ht="51.75" customHeight="1" x14ac:dyDescent="0.25">
      <c r="A19" s="13">
        <v>2.5</v>
      </c>
      <c r="B19" s="24" t="s">
        <v>28</v>
      </c>
      <c r="C19" s="28" t="s">
        <v>12</v>
      </c>
      <c r="D19" s="19">
        <v>23287.5</v>
      </c>
      <c r="E19" s="16">
        <v>8209.3610000000008</v>
      </c>
      <c r="F19" s="17">
        <f t="shared" si="1"/>
        <v>191175494.28750002</v>
      </c>
      <c r="G19" s="2"/>
    </row>
    <row r="20" spans="1:19" ht="36.75" customHeight="1" x14ac:dyDescent="0.25">
      <c r="A20" s="13">
        <v>2.6</v>
      </c>
      <c r="B20" s="18" t="s">
        <v>29</v>
      </c>
      <c r="C20" s="28" t="s">
        <v>16</v>
      </c>
      <c r="D20" s="20">
        <v>185.625</v>
      </c>
      <c r="E20" s="21">
        <v>1410397</v>
      </c>
      <c r="F20" s="22">
        <f t="shared" si="1"/>
        <v>261804943.125</v>
      </c>
      <c r="G20" s="2"/>
    </row>
    <row r="21" spans="1:19" ht="36.75" customHeight="1" x14ac:dyDescent="0.25">
      <c r="A21" s="13">
        <v>2.7</v>
      </c>
      <c r="B21" s="18" t="s">
        <v>30</v>
      </c>
      <c r="C21" s="28" t="s">
        <v>16</v>
      </c>
      <c r="D21" s="20">
        <v>1711.2959806767956</v>
      </c>
      <c r="E21" s="21">
        <v>1410397</v>
      </c>
      <c r="F21" s="22">
        <f t="shared" si="1"/>
        <v>2413606717.2586102</v>
      </c>
      <c r="G21" s="2">
        <f>+D21/(6*0.12)</f>
        <v>2376.7999731622162</v>
      </c>
    </row>
    <row r="22" spans="1:19" ht="24" customHeight="1" x14ac:dyDescent="0.25">
      <c r="A22" s="13">
        <v>2.8</v>
      </c>
      <c r="B22" s="3" t="s">
        <v>31</v>
      </c>
      <c r="C22" s="28" t="s">
        <v>14</v>
      </c>
      <c r="D22" s="19">
        <v>675</v>
      </c>
      <c r="E22" s="16">
        <v>124076</v>
      </c>
      <c r="F22" s="17">
        <f t="shared" si="1"/>
        <v>83751300</v>
      </c>
      <c r="G22" s="2"/>
    </row>
    <row r="23" spans="1:19" ht="24" customHeight="1" x14ac:dyDescent="0.25">
      <c r="A23" s="13">
        <v>2.9</v>
      </c>
      <c r="B23" s="3" t="s">
        <v>32</v>
      </c>
      <c r="C23" s="28" t="s">
        <v>14</v>
      </c>
      <c r="D23" s="19">
        <v>2970</v>
      </c>
      <c r="E23" s="23">
        <v>133152</v>
      </c>
      <c r="F23" s="17">
        <f t="shared" si="1"/>
        <v>395461440</v>
      </c>
      <c r="G23" s="2"/>
    </row>
    <row r="24" spans="1:19" ht="52.5" customHeight="1" x14ac:dyDescent="0.25">
      <c r="A24" s="29">
        <v>2.1</v>
      </c>
      <c r="B24" s="18" t="s">
        <v>33</v>
      </c>
      <c r="C24" s="28" t="s">
        <v>14</v>
      </c>
      <c r="D24" s="19">
        <v>2378.7270000000003</v>
      </c>
      <c r="E24" s="23">
        <v>108950.864</v>
      </c>
      <c r="F24" s="22">
        <f t="shared" si="1"/>
        <v>259164361.87012804</v>
      </c>
      <c r="G24" s="82" t="s">
        <v>34</v>
      </c>
      <c r="H24" s="83"/>
      <c r="I24" s="83"/>
      <c r="J24" s="83"/>
      <c r="K24" s="83"/>
      <c r="L24" s="83"/>
      <c r="M24" s="83"/>
      <c r="N24" s="83"/>
      <c r="O24" s="83"/>
      <c r="P24" s="83"/>
      <c r="Q24" s="83"/>
      <c r="R24" s="83"/>
      <c r="S24" s="83"/>
    </row>
    <row r="25" spans="1:19" ht="28.9" customHeight="1" x14ac:dyDescent="0.25">
      <c r="A25" s="13">
        <v>2.11</v>
      </c>
      <c r="B25" s="3" t="s">
        <v>35</v>
      </c>
      <c r="C25" s="28" t="s">
        <v>14</v>
      </c>
      <c r="D25" s="19">
        <v>2970</v>
      </c>
      <c r="E25" s="23">
        <v>95652.561000000002</v>
      </c>
      <c r="F25" s="22">
        <f t="shared" si="1"/>
        <v>284088106.17000002</v>
      </c>
      <c r="G25" s="82" t="s">
        <v>36</v>
      </c>
      <c r="H25" s="83"/>
      <c r="I25" s="83"/>
      <c r="J25" s="83"/>
      <c r="K25" s="83"/>
      <c r="L25" s="83"/>
      <c r="M25" s="83"/>
      <c r="N25" s="83"/>
      <c r="O25" s="83"/>
      <c r="P25" s="83"/>
      <c r="Q25" s="83"/>
      <c r="R25" s="83"/>
      <c r="S25" s="83"/>
    </row>
    <row r="26" spans="1:19" ht="27.6" customHeight="1" x14ac:dyDescent="0.25">
      <c r="A26" s="29">
        <v>2.12</v>
      </c>
      <c r="B26" s="3" t="s">
        <v>37</v>
      </c>
      <c r="C26" s="28" t="s">
        <v>12</v>
      </c>
      <c r="D26" s="19">
        <v>528.52499999999998</v>
      </c>
      <c r="E26" s="23">
        <v>82769.403000000006</v>
      </c>
      <c r="F26" s="17">
        <f t="shared" si="1"/>
        <v>43745698.720575005</v>
      </c>
      <c r="G26" s="2"/>
    </row>
    <row r="27" spans="1:19" ht="26.25" customHeight="1" x14ac:dyDescent="0.25">
      <c r="A27" s="13">
        <v>2.13</v>
      </c>
      <c r="B27" s="3" t="s">
        <v>38</v>
      </c>
      <c r="C27" s="28" t="s">
        <v>12</v>
      </c>
      <c r="D27" s="19">
        <v>40753.800000000003</v>
      </c>
      <c r="E27" s="16">
        <v>108634.51300000001</v>
      </c>
      <c r="F27" s="17">
        <f t="shared" si="1"/>
        <v>4427269215.8994007</v>
      </c>
      <c r="G27" s="2"/>
    </row>
    <row r="28" spans="1:19" ht="66.75" customHeight="1" x14ac:dyDescent="0.25">
      <c r="A28" s="29">
        <v>2.14</v>
      </c>
      <c r="B28" s="18" t="s">
        <v>39</v>
      </c>
      <c r="C28" s="28" t="s">
        <v>12</v>
      </c>
      <c r="D28" s="19">
        <v>2970</v>
      </c>
      <c r="E28" s="16">
        <v>128435.353</v>
      </c>
      <c r="F28" s="17">
        <f t="shared" si="1"/>
        <v>381452998.41000003</v>
      </c>
      <c r="G28" s="2"/>
    </row>
    <row r="29" spans="1:19" ht="120" customHeight="1" x14ac:dyDescent="0.25">
      <c r="A29" s="13">
        <v>2.15</v>
      </c>
      <c r="B29" s="18" t="s">
        <v>40</v>
      </c>
      <c r="C29" s="28" t="s">
        <v>12</v>
      </c>
      <c r="D29" s="19">
        <v>2250</v>
      </c>
      <c r="E29" s="16">
        <v>119322.132</v>
      </c>
      <c r="F29" s="17">
        <f t="shared" si="1"/>
        <v>268474797</v>
      </c>
      <c r="G29" s="2"/>
    </row>
    <row r="30" spans="1:19" ht="44.25" customHeight="1" x14ac:dyDescent="0.25">
      <c r="A30" s="29">
        <v>2.16</v>
      </c>
      <c r="B30" s="18" t="s">
        <v>41</v>
      </c>
      <c r="C30" s="28" t="s">
        <v>14</v>
      </c>
      <c r="D30" s="19">
        <v>2702.4030000000002</v>
      </c>
      <c r="E30" s="16">
        <v>15217.429</v>
      </c>
      <c r="F30" s="17">
        <f t="shared" si="1"/>
        <v>41123625.781887002</v>
      </c>
      <c r="G30" s="2"/>
    </row>
    <row r="31" spans="1:19" ht="30.75" customHeight="1" x14ac:dyDescent="0.25">
      <c r="A31" s="13">
        <v>2.17</v>
      </c>
      <c r="B31" s="18" t="s">
        <v>42</v>
      </c>
      <c r="C31" s="28" t="s">
        <v>16</v>
      </c>
      <c r="D31" s="19">
        <v>54</v>
      </c>
      <c r="E31" s="16">
        <v>1016938.1409999999</v>
      </c>
      <c r="F31" s="17">
        <f t="shared" si="1"/>
        <v>54914659.614</v>
      </c>
      <c r="G31" s="2"/>
    </row>
    <row r="32" spans="1:19" ht="24" customHeight="1" x14ac:dyDescent="0.25">
      <c r="A32" s="29">
        <v>2.1800000000000002</v>
      </c>
      <c r="B32" s="18" t="s">
        <v>43</v>
      </c>
      <c r="C32" s="28" t="s">
        <v>16</v>
      </c>
      <c r="D32" s="19">
        <v>67.5</v>
      </c>
      <c r="E32" s="16">
        <v>1165726.1089999999</v>
      </c>
      <c r="F32" s="17">
        <f t="shared" si="1"/>
        <v>78686512.357500002</v>
      </c>
      <c r="G32" s="2"/>
    </row>
    <row r="33" spans="1:7" s="13" customFormat="1" ht="24" customHeight="1" x14ac:dyDescent="0.25">
      <c r="A33" s="29">
        <v>2.19</v>
      </c>
      <c r="B33" s="18" t="s">
        <v>44</v>
      </c>
      <c r="C33" s="28" t="s">
        <v>12</v>
      </c>
      <c r="D33" s="19">
        <v>23288.5</v>
      </c>
      <c r="E33" s="16">
        <v>6194.5940000000001</v>
      </c>
      <c r="F33" s="17">
        <f t="shared" si="1"/>
        <v>144262802.36899999</v>
      </c>
      <c r="G33" s="30"/>
    </row>
    <row r="34" spans="1:7" s="13" customFormat="1" ht="37.5" customHeight="1" x14ac:dyDescent="0.25">
      <c r="A34" s="29">
        <v>2.2000000000000002</v>
      </c>
      <c r="B34" s="18" t="s">
        <v>45</v>
      </c>
      <c r="C34" s="28" t="s">
        <v>16</v>
      </c>
      <c r="D34" s="19">
        <v>2328.75</v>
      </c>
      <c r="E34" s="16">
        <v>1410396.807</v>
      </c>
      <c r="F34" s="17">
        <f t="shared" si="1"/>
        <v>3284461564.30125</v>
      </c>
      <c r="G34" s="30"/>
    </row>
    <row r="35" spans="1:7" s="7" customFormat="1" ht="15" customHeight="1" x14ac:dyDescent="0.25">
      <c r="A35" s="80" t="s">
        <v>46</v>
      </c>
      <c r="B35" s="80"/>
      <c r="C35" s="80"/>
      <c r="D35" s="80"/>
      <c r="E35" s="80"/>
      <c r="F35" s="10">
        <f>SUM(F15:F34)</f>
        <v>15550573897.164852</v>
      </c>
      <c r="G35" s="31"/>
    </row>
    <row r="36" spans="1:7" s="7" customFormat="1" x14ac:dyDescent="0.25">
      <c r="A36" s="7">
        <v>3</v>
      </c>
      <c r="B36" s="8" t="s">
        <v>47</v>
      </c>
      <c r="C36" s="8"/>
      <c r="D36" s="8"/>
      <c r="E36" s="9"/>
      <c r="F36" s="10"/>
      <c r="G36" s="31"/>
    </row>
    <row r="37" spans="1:7" s="13" customFormat="1" ht="68.25" customHeight="1" x14ac:dyDescent="0.25">
      <c r="A37" s="13">
        <v>3.1</v>
      </c>
      <c r="B37" s="18" t="s">
        <v>48</v>
      </c>
      <c r="C37" s="28" t="s">
        <v>10</v>
      </c>
      <c r="D37" s="19">
        <v>135</v>
      </c>
      <c r="E37" s="16">
        <v>16710900</v>
      </c>
      <c r="F37" s="17">
        <f t="shared" ref="F37:F46" si="2">+D37*E37</f>
        <v>2255971500</v>
      </c>
      <c r="G37" s="30"/>
    </row>
    <row r="38" spans="1:7" s="13" customFormat="1" ht="24" customHeight="1" x14ac:dyDescent="0.25">
      <c r="A38" s="13">
        <v>3.2</v>
      </c>
      <c r="B38" s="32" t="s">
        <v>49</v>
      </c>
      <c r="C38" s="28" t="s">
        <v>10</v>
      </c>
      <c r="D38" s="19">
        <v>142</v>
      </c>
      <c r="E38" s="16">
        <v>732016.51826000004</v>
      </c>
      <c r="F38" s="17">
        <f t="shared" si="2"/>
        <v>103946345.59292001</v>
      </c>
      <c r="G38" s="30"/>
    </row>
    <row r="39" spans="1:7" s="13" customFormat="1" ht="24" customHeight="1" x14ac:dyDescent="0.25">
      <c r="A39" s="13">
        <v>3.3</v>
      </c>
      <c r="B39" s="32" t="s">
        <v>50</v>
      </c>
      <c r="C39" s="28" t="s">
        <v>14</v>
      </c>
      <c r="D39" s="19">
        <v>2369.25</v>
      </c>
      <c r="E39" s="16">
        <v>71019.096879999997</v>
      </c>
      <c r="F39" s="17">
        <f t="shared" si="2"/>
        <v>168261995.28294</v>
      </c>
      <c r="G39" s="30"/>
    </row>
    <row r="40" spans="1:7" s="13" customFormat="1" ht="24" customHeight="1" x14ac:dyDescent="0.25">
      <c r="A40" s="13">
        <v>3.4</v>
      </c>
      <c r="B40" s="32" t="s">
        <v>51</v>
      </c>
      <c r="C40" s="28" t="s">
        <v>14</v>
      </c>
      <c r="D40" s="19">
        <v>174.96</v>
      </c>
      <c r="E40" s="16">
        <v>104360.68456000001</v>
      </c>
      <c r="F40" s="17">
        <f t="shared" si="2"/>
        <v>18258945.370617602</v>
      </c>
      <c r="G40" s="30"/>
    </row>
    <row r="41" spans="1:7" s="13" customFormat="1" ht="24" customHeight="1" x14ac:dyDescent="0.25">
      <c r="A41" s="13">
        <v>3.8</v>
      </c>
      <c r="B41" s="32" t="s">
        <v>52</v>
      </c>
      <c r="C41" s="28" t="s">
        <v>10</v>
      </c>
      <c r="D41" s="19">
        <v>2</v>
      </c>
      <c r="E41" s="16">
        <v>11710441.689999999</v>
      </c>
      <c r="F41" s="17">
        <f t="shared" si="2"/>
        <v>23420883.379999999</v>
      </c>
      <c r="G41" s="30"/>
    </row>
    <row r="42" spans="1:7" s="13" customFormat="1" ht="24" customHeight="1" x14ac:dyDescent="0.25">
      <c r="A42" s="13">
        <v>3.9</v>
      </c>
      <c r="B42" s="32" t="s">
        <v>53</v>
      </c>
      <c r="C42" s="28" t="s">
        <v>14</v>
      </c>
      <c r="D42" s="19">
        <v>2369.25</v>
      </c>
      <c r="E42" s="16">
        <v>44829.774400000002</v>
      </c>
      <c r="F42" s="17">
        <f t="shared" si="2"/>
        <v>106212942.99720001</v>
      </c>
      <c r="G42" s="30"/>
    </row>
    <row r="43" spans="1:7" s="13" customFormat="1" ht="24" customHeight="1" x14ac:dyDescent="0.25">
      <c r="A43" s="29">
        <v>3.1</v>
      </c>
      <c r="B43" s="32" t="s">
        <v>54</v>
      </c>
      <c r="C43" s="28" t="s">
        <v>14</v>
      </c>
      <c r="D43" s="19">
        <v>127.575</v>
      </c>
      <c r="E43" s="16">
        <v>98584.283460000006</v>
      </c>
      <c r="F43" s="17">
        <f t="shared" si="2"/>
        <v>12576889.962409502</v>
      </c>
      <c r="G43" s="30"/>
    </row>
    <row r="44" spans="1:7" s="13" customFormat="1" ht="24" customHeight="1" x14ac:dyDescent="0.25">
      <c r="A44" s="13">
        <v>3.12</v>
      </c>
      <c r="B44" s="18" t="s">
        <v>55</v>
      </c>
      <c r="C44" s="28" t="s">
        <v>10</v>
      </c>
      <c r="D44" s="19">
        <v>1</v>
      </c>
      <c r="E44" s="16">
        <v>33644612</v>
      </c>
      <c r="F44" s="17">
        <f t="shared" si="2"/>
        <v>33644612</v>
      </c>
      <c r="G44" s="30"/>
    </row>
    <row r="45" spans="1:7" s="13" customFormat="1" ht="24" customHeight="1" x14ac:dyDescent="0.25">
      <c r="A45" s="13">
        <v>3.13</v>
      </c>
      <c r="B45" s="18" t="s">
        <v>56</v>
      </c>
      <c r="C45" s="28" t="s">
        <v>57</v>
      </c>
      <c r="D45" s="19">
        <v>1.4849999999999999</v>
      </c>
      <c r="E45" s="16">
        <v>22281200</v>
      </c>
      <c r="F45" s="17">
        <f t="shared" si="2"/>
        <v>33087581.999999996</v>
      </c>
      <c r="G45" s="30"/>
    </row>
    <row r="46" spans="1:7" s="13" customFormat="1" ht="24" customHeight="1" x14ac:dyDescent="0.25">
      <c r="A46" s="13">
        <v>3.14</v>
      </c>
      <c r="B46" s="18" t="s">
        <v>58</v>
      </c>
      <c r="C46" s="28" t="s">
        <v>10</v>
      </c>
      <c r="D46" s="19">
        <v>90</v>
      </c>
      <c r="E46" s="16">
        <v>661615.01</v>
      </c>
      <c r="F46" s="17">
        <f t="shared" si="2"/>
        <v>59545350.899999999</v>
      </c>
      <c r="G46" s="30"/>
    </row>
    <row r="47" spans="1:7" s="7" customFormat="1" ht="15" customHeight="1" x14ac:dyDescent="0.25">
      <c r="A47" s="80" t="s">
        <v>59</v>
      </c>
      <c r="B47" s="80"/>
      <c r="C47" s="80"/>
      <c r="D47" s="80"/>
      <c r="E47" s="80"/>
      <c r="F47" s="10">
        <f>SUM(F37:F46)</f>
        <v>2814927047.4860868</v>
      </c>
      <c r="G47" s="31"/>
    </row>
    <row r="48" spans="1:7" s="7" customFormat="1" x14ac:dyDescent="0.25">
      <c r="A48" s="7">
        <v>4</v>
      </c>
      <c r="B48" s="8" t="s">
        <v>60</v>
      </c>
      <c r="C48" s="8"/>
      <c r="D48" s="8"/>
      <c r="E48" s="9"/>
      <c r="F48" s="10"/>
      <c r="G48" s="31"/>
    </row>
    <row r="49" spans="1:7" s="13" customFormat="1" ht="51.75" customHeight="1" x14ac:dyDescent="0.25">
      <c r="A49" s="13">
        <v>4.0999999999999996</v>
      </c>
      <c r="B49" s="18" t="s">
        <v>61</v>
      </c>
      <c r="C49" s="28" t="s">
        <v>16</v>
      </c>
      <c r="D49" s="20">
        <v>0</v>
      </c>
      <c r="E49" s="21">
        <v>165138</v>
      </c>
      <c r="F49" s="22">
        <f t="shared" ref="F49:F57" si="3">+D49*E49</f>
        <v>0</v>
      </c>
      <c r="G49" s="30"/>
    </row>
    <row r="50" spans="1:7" s="13" customFormat="1" ht="39.75" customHeight="1" x14ac:dyDescent="0.25">
      <c r="A50" s="13">
        <v>4.2</v>
      </c>
      <c r="B50" s="18" t="s">
        <v>62</v>
      </c>
      <c r="C50" s="28" t="s">
        <v>16</v>
      </c>
      <c r="D50" s="19">
        <v>1357.5186164257864</v>
      </c>
      <c r="E50" s="16">
        <v>106915</v>
      </c>
      <c r="F50" s="17">
        <f t="shared" si="3"/>
        <v>145139102.87516296</v>
      </c>
      <c r="G50" s="30"/>
    </row>
    <row r="51" spans="1:7" s="13" customFormat="1" ht="19.5" customHeight="1" x14ac:dyDescent="0.25">
      <c r="A51" s="13">
        <v>4.3</v>
      </c>
      <c r="B51" s="18" t="str">
        <f>+B16</f>
        <v>BASE GRANULAR CLASE A</v>
      </c>
      <c r="C51" s="28" t="s">
        <v>16</v>
      </c>
      <c r="D51" s="19">
        <v>10.125</v>
      </c>
      <c r="E51" s="16">
        <v>221223</v>
      </c>
      <c r="F51" s="17">
        <f t="shared" si="3"/>
        <v>2239882.875</v>
      </c>
      <c r="G51" s="30"/>
    </row>
    <row r="52" spans="1:7" s="13" customFormat="1" ht="31.5" customHeight="1" x14ac:dyDescent="0.25">
      <c r="A52" s="13">
        <v>4.4000000000000004</v>
      </c>
      <c r="B52" s="18" t="s">
        <v>63</v>
      </c>
      <c r="C52" s="28" t="s">
        <v>16</v>
      </c>
      <c r="D52" s="19">
        <v>74.182500000000005</v>
      </c>
      <c r="E52" s="16">
        <v>468847</v>
      </c>
      <c r="F52" s="17">
        <f t="shared" si="3"/>
        <v>34780242.577500001</v>
      </c>
      <c r="G52" s="30"/>
    </row>
    <row r="53" spans="1:7" s="13" customFormat="1" ht="31.5" customHeight="1" x14ac:dyDescent="0.25">
      <c r="A53" s="13">
        <v>4.5</v>
      </c>
      <c r="B53" s="18" t="s">
        <v>64</v>
      </c>
      <c r="C53" s="28" t="s">
        <v>65</v>
      </c>
      <c r="D53" s="19">
        <v>35</v>
      </c>
      <c r="E53" s="16">
        <v>493873</v>
      </c>
      <c r="F53" s="17">
        <f t="shared" si="3"/>
        <v>17285555</v>
      </c>
      <c r="G53" s="30"/>
    </row>
    <row r="54" spans="1:7" s="13" customFormat="1" ht="91.5" customHeight="1" x14ac:dyDescent="0.25">
      <c r="A54" s="13">
        <v>4.5999999999999996</v>
      </c>
      <c r="B54" s="18" t="s">
        <v>66</v>
      </c>
      <c r="C54" s="28" t="s">
        <v>14</v>
      </c>
      <c r="D54" s="19">
        <v>50</v>
      </c>
      <c r="E54" s="16">
        <v>1101033</v>
      </c>
      <c r="F54" s="17">
        <f t="shared" si="3"/>
        <v>55051650</v>
      </c>
      <c r="G54" s="30"/>
    </row>
    <row r="55" spans="1:7" s="13" customFormat="1" ht="73.5" customHeight="1" x14ac:dyDescent="0.25">
      <c r="A55" s="13">
        <v>4.7</v>
      </c>
      <c r="B55" s="18" t="s">
        <v>67</v>
      </c>
      <c r="C55" s="28" t="s">
        <v>14</v>
      </c>
      <c r="D55" s="19">
        <v>112.5</v>
      </c>
      <c r="E55" s="16">
        <v>5722471</v>
      </c>
      <c r="F55" s="17">
        <f t="shared" si="3"/>
        <v>643777987.5</v>
      </c>
      <c r="G55" s="30"/>
    </row>
    <row r="56" spans="1:7" s="13" customFormat="1" ht="27" customHeight="1" x14ac:dyDescent="0.25">
      <c r="A56" s="13">
        <v>4.8</v>
      </c>
      <c r="B56" s="18" t="s">
        <v>68</v>
      </c>
      <c r="C56" s="28" t="s">
        <v>65</v>
      </c>
      <c r="D56" s="19">
        <v>10</v>
      </c>
      <c r="E56" s="16">
        <v>5658752</v>
      </c>
      <c r="F56" s="17">
        <f t="shared" si="3"/>
        <v>56587520</v>
      </c>
      <c r="G56" s="30"/>
    </row>
    <row r="57" spans="1:7" s="13" customFormat="1" ht="51.75" customHeight="1" x14ac:dyDescent="0.25">
      <c r="A57" s="13">
        <v>4.9000000000000004</v>
      </c>
      <c r="B57" s="18" t="s">
        <v>69</v>
      </c>
      <c r="C57" s="28" t="s">
        <v>65</v>
      </c>
      <c r="D57" s="19">
        <v>22</v>
      </c>
      <c r="E57" s="16">
        <v>1654204</v>
      </c>
      <c r="F57" s="17">
        <f t="shared" si="3"/>
        <v>36392488</v>
      </c>
      <c r="G57" s="30"/>
    </row>
    <row r="58" spans="1:7" s="13" customFormat="1" ht="14.45" customHeight="1" x14ac:dyDescent="0.25">
      <c r="A58" s="80" t="s">
        <v>70</v>
      </c>
      <c r="B58" s="80"/>
      <c r="C58" s="80"/>
      <c r="D58" s="80"/>
      <c r="E58" s="80"/>
      <c r="F58" s="10">
        <f>SUM(F49:F57)</f>
        <v>991254428.82766294</v>
      </c>
      <c r="G58" s="30"/>
    </row>
    <row r="59" spans="1:7" s="13" customFormat="1" ht="24" customHeight="1" x14ac:dyDescent="0.25">
      <c r="A59" s="13">
        <v>5</v>
      </c>
      <c r="B59" s="33" t="s">
        <v>71</v>
      </c>
      <c r="C59" s="33"/>
      <c r="D59" s="33"/>
      <c r="E59" s="34"/>
      <c r="F59" s="17"/>
      <c r="G59" s="30"/>
    </row>
    <row r="60" spans="1:7" s="13" customFormat="1" ht="81.75" customHeight="1" x14ac:dyDescent="0.25">
      <c r="A60" s="13">
        <v>5.0999999999999996</v>
      </c>
      <c r="B60" s="18" t="s">
        <v>72</v>
      </c>
      <c r="C60" s="28" t="s">
        <v>65</v>
      </c>
      <c r="D60" s="19">
        <v>70</v>
      </c>
      <c r="E60" s="16">
        <v>301707</v>
      </c>
      <c r="F60" s="17">
        <f>+D60*E60</f>
        <v>21119490</v>
      </c>
      <c r="G60" s="30"/>
    </row>
    <row r="61" spans="1:7" s="13" customFormat="1" ht="50.25" customHeight="1" x14ac:dyDescent="0.25">
      <c r="A61" s="13">
        <v>5.2</v>
      </c>
      <c r="B61" s="32" t="s">
        <v>73</v>
      </c>
      <c r="C61" s="28" t="s">
        <v>16</v>
      </c>
      <c r="D61" s="19">
        <v>799.27560000000017</v>
      </c>
      <c r="E61" s="16">
        <v>90643</v>
      </c>
      <c r="F61" s="17">
        <f>+D61*E61</f>
        <v>72448738.210800022</v>
      </c>
      <c r="G61" s="30"/>
    </row>
    <row r="62" spans="1:7" s="13" customFormat="1" ht="60" customHeight="1" x14ac:dyDescent="0.25">
      <c r="A62" s="13">
        <v>5.3</v>
      </c>
      <c r="B62" s="32" t="s">
        <v>74</v>
      </c>
      <c r="C62" s="28" t="s">
        <v>65</v>
      </c>
      <c r="D62" s="19">
        <v>75</v>
      </c>
      <c r="E62" s="16">
        <v>921465</v>
      </c>
      <c r="F62" s="17">
        <f>+D62*E62</f>
        <v>69109875</v>
      </c>
      <c r="G62" s="30"/>
    </row>
    <row r="63" spans="1:7" s="7" customFormat="1" x14ac:dyDescent="0.25">
      <c r="A63" s="80" t="s">
        <v>75</v>
      </c>
      <c r="B63" s="80"/>
      <c r="C63" s="80"/>
      <c r="D63" s="80">
        <v>0</v>
      </c>
      <c r="E63" s="80"/>
      <c r="F63" s="10">
        <f>SUM(F60:F62)</f>
        <v>162678103.21080002</v>
      </c>
      <c r="G63" s="31"/>
    </row>
    <row r="64" spans="1:7" s="7" customFormat="1" x14ac:dyDescent="0.25">
      <c r="A64" s="7">
        <v>6</v>
      </c>
      <c r="B64" s="8" t="s">
        <v>76</v>
      </c>
      <c r="C64" s="8"/>
      <c r="D64" s="8"/>
      <c r="E64" s="9"/>
      <c r="F64" s="10"/>
      <c r="G64" s="31"/>
    </row>
    <row r="65" spans="1:7" s="13" customFormat="1" ht="33.75" customHeight="1" x14ac:dyDescent="0.25">
      <c r="A65" s="13">
        <v>6.1</v>
      </c>
      <c r="B65" s="18" t="s">
        <v>77</v>
      </c>
      <c r="C65" s="28" t="s">
        <v>10</v>
      </c>
      <c r="D65" s="19">
        <v>22</v>
      </c>
      <c r="E65" s="16">
        <v>291624</v>
      </c>
      <c r="F65" s="17">
        <f>+D65*E65</f>
        <v>6415728</v>
      </c>
      <c r="G65" s="30"/>
    </row>
    <row r="66" spans="1:7" s="13" customFormat="1" ht="21.75" customHeight="1" x14ac:dyDescent="0.25">
      <c r="A66" s="13">
        <v>6.2</v>
      </c>
      <c r="B66" s="32" t="s">
        <v>78</v>
      </c>
      <c r="C66" s="28" t="s">
        <v>10</v>
      </c>
      <c r="D66" s="19">
        <v>25</v>
      </c>
      <c r="E66" s="16">
        <v>438560</v>
      </c>
      <c r="F66" s="17">
        <f>+D66*E66</f>
        <v>10964000</v>
      </c>
      <c r="G66" s="30"/>
    </row>
    <row r="67" spans="1:7" s="13" customFormat="1" ht="73.5" customHeight="1" x14ac:dyDescent="0.25">
      <c r="A67" s="13">
        <v>6.3</v>
      </c>
      <c r="B67" s="32" t="s">
        <v>79</v>
      </c>
      <c r="C67" s="28" t="s">
        <v>14</v>
      </c>
      <c r="D67" s="19">
        <v>54.675000000000004</v>
      </c>
      <c r="E67" s="16">
        <v>210424</v>
      </c>
      <c r="F67" s="17">
        <f>+D67*E67</f>
        <v>11504932.200000001</v>
      </c>
      <c r="G67" s="30"/>
    </row>
    <row r="68" spans="1:7" s="13" customFormat="1" ht="73.5" customHeight="1" x14ac:dyDescent="0.25">
      <c r="A68" s="13">
        <v>6.4</v>
      </c>
      <c r="B68" s="32" t="s">
        <v>80</v>
      </c>
      <c r="C68" s="28" t="s">
        <v>10</v>
      </c>
      <c r="D68" s="19">
        <v>600</v>
      </c>
      <c r="E68" s="16">
        <v>225104</v>
      </c>
      <c r="F68" s="17">
        <f>+D68*E68</f>
        <v>135062400</v>
      </c>
      <c r="G68" s="30"/>
    </row>
    <row r="69" spans="1:7" s="13" customFormat="1" x14ac:dyDescent="0.25">
      <c r="A69" s="13">
        <v>6.5</v>
      </c>
      <c r="B69" s="32" t="s">
        <v>81</v>
      </c>
      <c r="C69" s="28" t="s">
        <v>14</v>
      </c>
      <c r="D69" s="19">
        <v>155</v>
      </c>
      <c r="E69" s="16">
        <v>437216</v>
      </c>
      <c r="F69" s="17">
        <f>+D69*E69</f>
        <v>67768480</v>
      </c>
      <c r="G69" s="30"/>
    </row>
    <row r="70" spans="1:7" s="7" customFormat="1" x14ac:dyDescent="0.25">
      <c r="A70" s="80"/>
      <c r="B70" s="80"/>
      <c r="C70" s="80"/>
      <c r="D70" s="80"/>
      <c r="E70" s="80"/>
      <c r="F70" s="10">
        <f>SUM(F65:F69)</f>
        <v>231715540.19999999</v>
      </c>
      <c r="G70" s="31"/>
    </row>
    <row r="71" spans="1:7" s="7" customFormat="1" x14ac:dyDescent="0.25">
      <c r="A71" s="7">
        <v>7</v>
      </c>
      <c r="B71" s="8" t="s">
        <v>82</v>
      </c>
      <c r="C71" s="8"/>
      <c r="D71" s="8"/>
      <c r="E71" s="9"/>
      <c r="F71" s="10"/>
      <c r="G71" s="31"/>
    </row>
    <row r="72" spans="1:7" s="13" customFormat="1" ht="25.5" x14ac:dyDescent="0.25">
      <c r="A72" s="13">
        <v>7.1</v>
      </c>
      <c r="B72" s="18" t="s">
        <v>83</v>
      </c>
      <c r="C72" s="28" t="s">
        <v>14</v>
      </c>
      <c r="D72" s="19">
        <v>6079.8600000000006</v>
      </c>
      <c r="E72" s="23">
        <v>4760.3783800000001</v>
      </c>
      <c r="F72" s="17">
        <f>+D72*E72</f>
        <v>28942434.097426802</v>
      </c>
      <c r="G72" s="2" t="s">
        <v>84</v>
      </c>
    </row>
    <row r="73" spans="1:7" s="13" customFormat="1" ht="48.75" customHeight="1" x14ac:dyDescent="0.25">
      <c r="A73" s="13">
        <v>7.2</v>
      </c>
      <c r="B73" s="18" t="s">
        <v>85</v>
      </c>
      <c r="C73" s="28" t="s">
        <v>12</v>
      </c>
      <c r="D73" s="19">
        <v>930.5</v>
      </c>
      <c r="E73" s="16">
        <v>62458</v>
      </c>
      <c r="F73" s="17">
        <f>+D73*E73</f>
        <v>58117169</v>
      </c>
      <c r="G73" s="30"/>
    </row>
    <row r="74" spans="1:7" s="13" customFormat="1" ht="102" customHeight="1" x14ac:dyDescent="0.25">
      <c r="A74" s="13">
        <v>7.3</v>
      </c>
      <c r="B74" s="32" t="s">
        <v>86</v>
      </c>
      <c r="C74" s="28" t="s">
        <v>14</v>
      </c>
      <c r="D74" s="19">
        <v>8100</v>
      </c>
      <c r="E74" s="16">
        <v>18918</v>
      </c>
      <c r="F74" s="17">
        <f>+D74*E74</f>
        <v>153235800</v>
      </c>
      <c r="G74" s="30"/>
    </row>
    <row r="75" spans="1:7" s="13" customFormat="1" ht="118.5" customHeight="1" x14ac:dyDescent="0.25">
      <c r="A75" s="13">
        <v>7.4</v>
      </c>
      <c r="B75" s="32" t="s">
        <v>87</v>
      </c>
      <c r="C75" s="28" t="s">
        <v>12</v>
      </c>
      <c r="D75" s="19">
        <v>1241</v>
      </c>
      <c r="E75" s="16">
        <v>132428</v>
      </c>
      <c r="F75" s="17">
        <f>+D75*E75</f>
        <v>164343148</v>
      </c>
      <c r="G75" s="30"/>
    </row>
    <row r="76" spans="1:7" s="13" customFormat="1" ht="39" customHeight="1" x14ac:dyDescent="0.25">
      <c r="A76" s="13">
        <v>7.5</v>
      </c>
      <c r="B76" s="32" t="s">
        <v>88</v>
      </c>
      <c r="C76" s="28" t="s">
        <v>65</v>
      </c>
      <c r="D76" s="19">
        <v>3605</v>
      </c>
      <c r="E76" s="16">
        <v>19107</v>
      </c>
      <c r="F76" s="17">
        <f>+D76*E76</f>
        <v>68880735</v>
      </c>
      <c r="G76" s="30"/>
    </row>
    <row r="77" spans="1:7" s="7" customFormat="1" x14ac:dyDescent="0.25">
      <c r="A77" s="80" t="s">
        <v>89</v>
      </c>
      <c r="B77" s="80"/>
      <c r="C77" s="80"/>
      <c r="D77" s="80"/>
      <c r="E77" s="80"/>
      <c r="F77" s="10">
        <f>SUM(F72:F76)</f>
        <v>473519286.09742677</v>
      </c>
      <c r="G77" s="31"/>
    </row>
    <row r="78" spans="1:7" s="7" customFormat="1" x14ac:dyDescent="0.25">
      <c r="A78" s="7">
        <v>8</v>
      </c>
      <c r="B78" s="8" t="s">
        <v>90</v>
      </c>
      <c r="C78" s="8"/>
      <c r="D78" s="8"/>
      <c r="E78" s="9"/>
      <c r="F78" s="10">
        <f>+D78*E78</f>
        <v>0</v>
      </c>
      <c r="G78" s="31"/>
    </row>
    <row r="79" spans="1:7" s="13" customFormat="1" ht="31.5" customHeight="1" x14ac:dyDescent="0.25">
      <c r="A79" s="13">
        <v>8.1</v>
      </c>
      <c r="B79" s="18" t="s">
        <v>91</v>
      </c>
      <c r="C79" s="13" t="s">
        <v>65</v>
      </c>
      <c r="D79" s="19">
        <v>4</v>
      </c>
      <c r="E79" s="16">
        <v>144827800</v>
      </c>
      <c r="F79" s="17">
        <f>+D79*E79</f>
        <v>579311200</v>
      </c>
      <c r="G79" s="30"/>
    </row>
    <row r="80" spans="1:7" s="7" customFormat="1" ht="15" customHeight="1" x14ac:dyDescent="0.25">
      <c r="A80" s="80" t="s">
        <v>92</v>
      </c>
      <c r="B80" s="80"/>
      <c r="C80" s="80"/>
      <c r="D80" s="80"/>
      <c r="E80" s="80"/>
      <c r="F80" s="10">
        <f>SUM(F79)</f>
        <v>579311200</v>
      </c>
      <c r="G80" s="31"/>
    </row>
    <row r="81" spans="1:7" s="7" customFormat="1" x14ac:dyDescent="0.25">
      <c r="A81" s="7">
        <v>9</v>
      </c>
      <c r="B81" s="8" t="s">
        <v>93</v>
      </c>
      <c r="C81" s="8"/>
      <c r="D81" s="8"/>
      <c r="E81" s="9"/>
      <c r="F81" s="10">
        <f>+D81*E81</f>
        <v>0</v>
      </c>
      <c r="G81" s="31"/>
    </row>
    <row r="82" spans="1:7" s="13" customFormat="1" ht="49.5" customHeight="1" x14ac:dyDescent="0.25">
      <c r="A82" s="13">
        <v>9.1</v>
      </c>
      <c r="B82" s="18" t="s">
        <v>94</v>
      </c>
      <c r="C82" s="13" t="s">
        <v>65</v>
      </c>
      <c r="D82" s="19">
        <v>2</v>
      </c>
      <c r="E82" s="16">
        <v>423342800</v>
      </c>
      <c r="F82" s="17">
        <f>+D82*E82</f>
        <v>846685600</v>
      </c>
      <c r="G82" s="30"/>
    </row>
    <row r="83" spans="1:7" s="7" customFormat="1" x14ac:dyDescent="0.25">
      <c r="A83" s="80" t="s">
        <v>95</v>
      </c>
      <c r="B83" s="80"/>
      <c r="C83" s="80"/>
      <c r="D83" s="80"/>
      <c r="E83" s="80"/>
      <c r="F83" s="10">
        <f>SUM(F82)</f>
        <v>846685600</v>
      </c>
      <c r="G83" s="31"/>
    </row>
    <row r="84" spans="1:7" s="7" customFormat="1" x14ac:dyDescent="0.25">
      <c r="A84" s="7">
        <v>10</v>
      </c>
      <c r="B84" s="8" t="s">
        <v>96</v>
      </c>
      <c r="C84" s="8"/>
      <c r="D84" s="8"/>
      <c r="E84" s="9"/>
      <c r="F84" s="10">
        <f>+D84*E84</f>
        <v>0</v>
      </c>
      <c r="G84" s="31"/>
    </row>
    <row r="85" spans="1:7" s="13" customFormat="1" ht="35.25" customHeight="1" x14ac:dyDescent="0.25">
      <c r="A85" s="13">
        <v>10.1</v>
      </c>
      <c r="B85" s="18" t="s">
        <v>97</v>
      </c>
      <c r="C85" s="13" t="s">
        <v>65</v>
      </c>
      <c r="D85" s="19">
        <v>7</v>
      </c>
      <c r="E85" s="16">
        <v>30752445</v>
      </c>
      <c r="F85" s="17">
        <f>+D85*E85</f>
        <v>215267115</v>
      </c>
      <c r="G85" s="30"/>
    </row>
    <row r="86" spans="1:7" s="7" customFormat="1" ht="15" customHeight="1" x14ac:dyDescent="0.25">
      <c r="A86" s="80" t="s">
        <v>98</v>
      </c>
      <c r="B86" s="80"/>
      <c r="C86" s="80"/>
      <c r="D86" s="80"/>
      <c r="E86" s="80"/>
      <c r="F86" s="10">
        <f>SUM(F85)</f>
        <v>215267115</v>
      </c>
      <c r="G86" s="31"/>
    </row>
    <row r="87" spans="1:7" s="13" customFormat="1" ht="6" customHeight="1" x14ac:dyDescent="0.25">
      <c r="B87" s="3"/>
      <c r="D87" s="19"/>
      <c r="E87" s="17"/>
      <c r="F87" s="17"/>
      <c r="G87" s="30"/>
    </row>
    <row r="88" spans="1:7" s="7" customFormat="1" x14ac:dyDescent="0.25">
      <c r="A88" s="7">
        <v>11</v>
      </c>
      <c r="B88" s="8" t="s">
        <v>99</v>
      </c>
      <c r="C88" s="8"/>
      <c r="D88" s="8"/>
      <c r="E88" s="9"/>
      <c r="F88" s="10">
        <f t="shared" ref="F88:F93" si="4">+D88*E88</f>
        <v>0</v>
      </c>
      <c r="G88" s="31"/>
    </row>
    <row r="89" spans="1:7" s="13" customFormat="1" ht="36.75" customHeight="1" x14ac:dyDescent="0.25">
      <c r="A89" s="13">
        <v>11.1</v>
      </c>
      <c r="B89" s="18" t="s">
        <v>100</v>
      </c>
      <c r="C89" s="13" t="s">
        <v>12</v>
      </c>
      <c r="D89" s="19">
        <v>48227.09</v>
      </c>
      <c r="E89" s="35">
        <v>5581</v>
      </c>
      <c r="F89" s="36">
        <f t="shared" si="4"/>
        <v>269155389.28999996</v>
      </c>
      <c r="G89" s="30"/>
    </row>
    <row r="90" spans="1:7" s="13" customFormat="1" ht="36.75" customHeight="1" x14ac:dyDescent="0.25">
      <c r="A90" s="13">
        <v>11.2</v>
      </c>
      <c r="B90" s="37" t="s">
        <v>101</v>
      </c>
      <c r="C90" s="13" t="s">
        <v>16</v>
      </c>
      <c r="D90" s="19">
        <v>251.5</v>
      </c>
      <c r="E90" s="35">
        <v>199097</v>
      </c>
      <c r="F90" s="36">
        <f t="shared" si="4"/>
        <v>50072895.5</v>
      </c>
      <c r="G90" s="30"/>
    </row>
    <row r="91" spans="1:7" s="13" customFormat="1" ht="51.75" customHeight="1" x14ac:dyDescent="0.25">
      <c r="A91" s="13">
        <v>11.3</v>
      </c>
      <c r="B91" s="37" t="s">
        <v>102</v>
      </c>
      <c r="C91" s="38" t="s">
        <v>10</v>
      </c>
      <c r="D91" s="39">
        <v>28</v>
      </c>
      <c r="E91" s="40">
        <v>498486</v>
      </c>
      <c r="F91" s="36">
        <f t="shared" si="4"/>
        <v>13957608</v>
      </c>
      <c r="G91" s="30"/>
    </row>
    <row r="92" spans="1:7" s="13" customFormat="1" ht="37.5" customHeight="1" x14ac:dyDescent="0.25">
      <c r="A92" s="13">
        <v>11.44</v>
      </c>
      <c r="B92" s="33" t="s">
        <v>103</v>
      </c>
      <c r="C92" s="13" t="s">
        <v>12</v>
      </c>
      <c r="D92" s="13">
        <v>1200</v>
      </c>
      <c r="E92" s="41">
        <v>2142</v>
      </c>
      <c r="F92" s="41">
        <f t="shared" si="4"/>
        <v>2570400</v>
      </c>
      <c r="G92" s="30"/>
    </row>
    <row r="93" spans="1:7" s="13" customFormat="1" ht="37.5" customHeight="1" x14ac:dyDescent="0.25">
      <c r="A93" s="13">
        <v>11.5</v>
      </c>
      <c r="B93" s="37" t="s">
        <v>104</v>
      </c>
      <c r="C93" s="38" t="s">
        <v>14</v>
      </c>
      <c r="D93" s="39">
        <v>393</v>
      </c>
      <c r="E93" s="40">
        <v>5569</v>
      </c>
      <c r="F93" s="36">
        <f t="shared" si="4"/>
        <v>2188617</v>
      </c>
      <c r="G93" s="30"/>
    </row>
    <row r="94" spans="1:7" s="7" customFormat="1" ht="15" customHeight="1" x14ac:dyDescent="0.25">
      <c r="A94" s="80" t="s">
        <v>105</v>
      </c>
      <c r="B94" s="80"/>
      <c r="C94" s="80"/>
      <c r="D94" s="80"/>
      <c r="E94" s="80"/>
      <c r="F94" s="10">
        <f>SUM(F89:F93)</f>
        <v>337944909.78999996</v>
      </c>
      <c r="G94" s="31"/>
    </row>
    <row r="95" spans="1:7" s="13" customFormat="1" ht="6" customHeight="1" x14ac:dyDescent="0.25">
      <c r="A95" s="79"/>
      <c r="B95" s="79"/>
      <c r="C95" s="79"/>
      <c r="D95" s="79"/>
      <c r="E95" s="79"/>
      <c r="F95" s="79"/>
      <c r="G95" s="30"/>
    </row>
    <row r="96" spans="1:7" s="13" customFormat="1" ht="16.5" x14ac:dyDescent="0.25">
      <c r="A96" s="58" t="s">
        <v>106</v>
      </c>
      <c r="B96" s="58"/>
      <c r="C96" s="58"/>
      <c r="D96" s="58"/>
      <c r="E96" s="58"/>
      <c r="F96" s="42">
        <f>SUM(F5:F94)/2</f>
        <v>23048838775.425133</v>
      </c>
      <c r="G96" s="30"/>
    </row>
    <row r="97" spans="1:9" s="13" customFormat="1" ht="16.5" x14ac:dyDescent="0.25">
      <c r="A97" s="79" t="s">
        <v>107</v>
      </c>
      <c r="B97" s="79"/>
      <c r="C97" s="79"/>
      <c r="D97" s="79"/>
      <c r="E97" s="43">
        <v>0.3</v>
      </c>
      <c r="F97" s="44">
        <f>F96*$E$97</f>
        <v>6914651632.6275396</v>
      </c>
      <c r="G97" s="30"/>
    </row>
    <row r="98" spans="1:9" s="13" customFormat="1" ht="16.5" x14ac:dyDescent="0.25">
      <c r="A98" s="79" t="s">
        <v>108</v>
      </c>
      <c r="B98" s="79"/>
      <c r="C98" s="79"/>
      <c r="D98" s="79"/>
      <c r="E98" s="79"/>
      <c r="F98" s="44">
        <v>80000000</v>
      </c>
      <c r="G98" s="30"/>
    </row>
    <row r="99" spans="1:9" s="13" customFormat="1" ht="16.5" x14ac:dyDescent="0.25">
      <c r="A99" s="79" t="s">
        <v>109</v>
      </c>
      <c r="B99" s="79"/>
      <c r="C99" s="79"/>
      <c r="D99" s="79"/>
      <c r="E99" s="43">
        <v>0.19</v>
      </c>
      <c r="F99" s="44">
        <f>+F98*E99</f>
        <v>15200000</v>
      </c>
      <c r="G99" s="30"/>
    </row>
    <row r="100" spans="1:9" s="13" customFormat="1" ht="16.5" x14ac:dyDescent="0.25">
      <c r="A100" s="79" t="s">
        <v>110</v>
      </c>
      <c r="B100" s="79"/>
      <c r="C100" s="3" t="s">
        <v>111</v>
      </c>
      <c r="D100" s="45" t="s">
        <v>112</v>
      </c>
      <c r="E100" s="54">
        <v>8963987</v>
      </c>
      <c r="F100" s="44">
        <f>+E100*6</f>
        <v>53783922</v>
      </c>
      <c r="G100" s="54">
        <v>8963987</v>
      </c>
      <c r="H100" s="41"/>
      <c r="I100" s="46"/>
    </row>
    <row r="101" spans="1:9" s="13" customFormat="1" ht="16.5" x14ac:dyDescent="0.25">
      <c r="A101" s="58" t="s">
        <v>113</v>
      </c>
      <c r="B101" s="58"/>
      <c r="C101" s="58"/>
      <c r="D101" s="58"/>
      <c r="E101" s="58"/>
      <c r="F101" s="47"/>
      <c r="G101" s="30"/>
      <c r="H101" s="41"/>
      <c r="I101" s="46"/>
    </row>
    <row r="102" spans="1:9" s="13" customFormat="1" ht="16.5" x14ac:dyDescent="0.25">
      <c r="A102" s="58" t="s">
        <v>114</v>
      </c>
      <c r="B102" s="58"/>
      <c r="C102" s="58"/>
      <c r="D102" s="58"/>
      <c r="E102" s="58"/>
      <c r="F102" s="42">
        <f>SUM(F96:F101)+35.77+17.5+526.68</f>
        <v>30112474910.002674</v>
      </c>
      <c r="G102" s="53">
        <v>30112474910</v>
      </c>
      <c r="H102" s="41">
        <f>F102-G102</f>
        <v>2.674102783203125E-3</v>
      </c>
      <c r="I102" s="46">
        <f>+F102-G102</f>
        <v>2.674102783203125E-3</v>
      </c>
    </row>
    <row r="103" spans="1:9" s="13" customFormat="1" ht="13.5" thickBot="1" x14ac:dyDescent="0.3">
      <c r="A103" s="59"/>
      <c r="B103" s="60"/>
      <c r="C103" s="60"/>
      <c r="D103" s="60"/>
      <c r="E103" s="60"/>
      <c r="F103" s="61"/>
      <c r="G103" s="30"/>
      <c r="H103" s="46"/>
    </row>
    <row r="104" spans="1:9" ht="18" customHeight="1" x14ac:dyDescent="0.25">
      <c r="A104" s="62" t="s">
        <v>115</v>
      </c>
      <c r="B104" s="63"/>
      <c r="C104" s="63"/>
      <c r="D104" s="63"/>
      <c r="E104" s="63"/>
      <c r="F104" s="64"/>
      <c r="G104" s="2"/>
    </row>
    <row r="105" spans="1:9" ht="36" customHeight="1" x14ac:dyDescent="0.25">
      <c r="A105" s="65" t="s">
        <v>116</v>
      </c>
      <c r="B105" s="66"/>
      <c r="C105" s="66"/>
      <c r="D105" s="66"/>
      <c r="E105" s="66"/>
      <c r="F105" s="48">
        <v>2409183609</v>
      </c>
      <c r="G105" s="2"/>
    </row>
    <row r="106" spans="1:9" ht="14.45" customHeight="1" x14ac:dyDescent="0.25">
      <c r="A106" s="67"/>
      <c r="B106" s="68"/>
      <c r="C106" s="68"/>
      <c r="D106" s="68"/>
      <c r="E106" s="68"/>
      <c r="F106" s="69"/>
      <c r="G106" s="2"/>
    </row>
    <row r="107" spans="1:9" x14ac:dyDescent="0.25">
      <c r="A107" s="70"/>
      <c r="B107" s="71"/>
      <c r="C107" s="71"/>
      <c r="D107" s="71"/>
      <c r="E107" s="71"/>
      <c r="F107" s="72"/>
      <c r="G107" s="2"/>
    </row>
    <row r="108" spans="1:9" s="13" customFormat="1" ht="21" customHeight="1" x14ac:dyDescent="0.25">
      <c r="A108" s="70"/>
      <c r="B108" s="71"/>
      <c r="C108" s="71"/>
      <c r="D108" s="71"/>
      <c r="E108" s="71"/>
      <c r="F108" s="72"/>
      <c r="G108" s="30"/>
    </row>
    <row r="109" spans="1:9" s="13" customFormat="1" ht="15.75" customHeight="1" x14ac:dyDescent="0.25">
      <c r="A109" s="73"/>
      <c r="B109" s="74"/>
      <c r="C109" s="74"/>
      <c r="D109" s="74"/>
      <c r="E109" s="74"/>
      <c r="F109" s="75"/>
      <c r="G109" s="30"/>
    </row>
    <row r="110" spans="1:9" s="13" customFormat="1" ht="15" customHeight="1" x14ac:dyDescent="0.25">
      <c r="A110" s="76" t="s">
        <v>117</v>
      </c>
      <c r="B110" s="77"/>
      <c r="C110" s="77"/>
      <c r="D110" s="77"/>
      <c r="E110" s="77"/>
      <c r="F110" s="78"/>
      <c r="G110" s="30"/>
    </row>
    <row r="111" spans="1:9" s="13" customFormat="1" ht="15" customHeight="1" thickBot="1" x14ac:dyDescent="0.3">
      <c r="A111" s="55" t="s">
        <v>118</v>
      </c>
      <c r="B111" s="56"/>
      <c r="C111" s="56"/>
      <c r="D111" s="56"/>
      <c r="E111" s="56"/>
      <c r="F111" s="57"/>
      <c r="G111" s="30"/>
    </row>
    <row r="112" spans="1:9" x14ac:dyDescent="0.25">
      <c r="A112" s="49"/>
      <c r="B112" s="50"/>
      <c r="C112" s="49"/>
      <c r="D112" s="51"/>
      <c r="E112" s="52"/>
      <c r="F112" s="52"/>
    </row>
    <row r="115" spans="2:6" s="13" customFormat="1" x14ac:dyDescent="0.25">
      <c r="B115" s="12"/>
      <c r="D115" s="19"/>
      <c r="E115" s="34"/>
      <c r="F115" s="34"/>
    </row>
  </sheetData>
  <mergeCells count="29">
    <mergeCell ref="A80:E80"/>
    <mergeCell ref="B1:F1"/>
    <mergeCell ref="A2:F2"/>
    <mergeCell ref="A13:E13"/>
    <mergeCell ref="G24:S24"/>
    <mergeCell ref="G25:S25"/>
    <mergeCell ref="A35:E35"/>
    <mergeCell ref="A47:E47"/>
    <mergeCell ref="A58:E58"/>
    <mergeCell ref="A63:E63"/>
    <mergeCell ref="A70:E70"/>
    <mergeCell ref="A77:E77"/>
    <mergeCell ref="A83:E83"/>
    <mergeCell ref="A86:E86"/>
    <mergeCell ref="A94:E94"/>
    <mergeCell ref="A95:F95"/>
    <mergeCell ref="A96:E96"/>
    <mergeCell ref="A97:D97"/>
    <mergeCell ref="A98:E98"/>
    <mergeCell ref="A99:D99"/>
    <mergeCell ref="A100:B100"/>
    <mergeCell ref="A101:E101"/>
    <mergeCell ref="A102:E102"/>
    <mergeCell ref="A111:F111"/>
    <mergeCell ref="A103:F103"/>
    <mergeCell ref="A104:F104"/>
    <mergeCell ref="A105:E105"/>
    <mergeCell ref="A106:F109"/>
    <mergeCell ref="A110:F110"/>
  </mergeCells>
  <printOptions horizontalCentered="1" verticalCentered="1"/>
  <pageMargins left="0.70866141732283472" right="0.70866141732283472" top="0.74803149606299213" bottom="0.74803149606299213" header="0.31496062992125984" footer="0.31496062992125984"/>
  <pageSetup scale="67" fitToHeight="0" orientation="portrait" r:id="rId1"/>
  <rowBreaks count="3" manualBreakCount="3">
    <brk id="28" max="5" man="1"/>
    <brk id="54" max="5" man="1"/>
    <brk id="75"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ALAMEDA CARRERA 4 </vt:lpstr>
      <vt:lpstr>'ALAMEDA CARRERA 4 '!Área_de_impresión</vt:lpstr>
      <vt:lpstr>'ALAMEDA CARRERA 4 '!Títulos_a_imprimir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Mercedes Rodríguez Sarmiento</dc:creator>
  <cp:lastModifiedBy>MIGUEL STIVEN CHITIVA MESTIZO</cp:lastModifiedBy>
  <cp:lastPrinted>2026-06-02T16:27:21Z</cp:lastPrinted>
  <dcterms:created xsi:type="dcterms:W3CDTF">2026-06-01T20:47:48Z</dcterms:created>
  <dcterms:modified xsi:type="dcterms:W3CDTF">2026-06-18T20:39:33Z</dcterms:modified>
</cp:coreProperties>
</file>